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815" windowHeight="5505" tabRatio="621" activeTab="0"/>
  </bookViews>
  <sheets>
    <sheet name="Доходы " sheetId="1" r:id="rId1"/>
    <sheet name="источники" sheetId="2" r:id="rId2"/>
    <sheet name="программы" sheetId="3" r:id="rId3"/>
    <sheet name="Расх(общ)" sheetId="4" r:id="rId4"/>
    <sheet name="рез фонд" sheetId="5" state="hidden" r:id="rId5"/>
  </sheets>
  <definedNames>
    <definedName name="_xlnm.Print_Area" localSheetId="0">'Доходы '!$A$1:$H$66</definedName>
  </definedNames>
  <calcPr fullCalcOnLoad="1"/>
</workbook>
</file>

<file path=xl/sharedStrings.xml><?xml version="1.0" encoding="utf-8"?>
<sst xmlns="http://schemas.openxmlformats.org/spreadsheetml/2006/main" count="397" uniqueCount="327">
  <si>
    <t>Код</t>
  </si>
  <si>
    <t>Наименование</t>
  </si>
  <si>
    <t>Налог на доходы физических лиц</t>
  </si>
  <si>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</si>
  <si>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</si>
  <si>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</si>
  <si>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</si>
  <si>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ЖИЛИЩНО-КОММУНАЛЬНОЕ ХОЗЯЙСТВО</t>
  </si>
  <si>
    <t>Общее образование</t>
  </si>
  <si>
    <t>ВСЕГО ДОХОДОВ</t>
  </si>
  <si>
    <t>ОБРАЗОВАНИЕ</t>
  </si>
  <si>
    <t>Резервные фонды</t>
  </si>
  <si>
    <t>ОБЩЕГОСУДАРСТВЕННЫЕ ВОПРОСЫ</t>
  </si>
  <si>
    <t>НАЦИОНАЛЬНАЯ ЭКОНОМИКА</t>
  </si>
  <si>
    <t>Другие вопросы в области национальной экономики</t>
  </si>
  <si>
    <t>Пенсионное обеспечение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</si>
  <si>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</si>
  <si>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</si>
  <si>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</si>
  <si>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</si>
  <si>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</si>
  <si>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01</t>
  </si>
  <si>
    <t>00</t>
  </si>
  <si>
    <t>03</t>
  </si>
  <si>
    <t>04</t>
  </si>
  <si>
    <t>06</t>
  </si>
  <si>
    <t>Рз</t>
  </si>
  <si>
    <t>ПР</t>
  </si>
  <si>
    <t>02</t>
  </si>
  <si>
    <t>09</t>
  </si>
  <si>
    <t>11</t>
  </si>
  <si>
    <t>05</t>
  </si>
  <si>
    <t>07</t>
  </si>
  <si>
    <t>08</t>
  </si>
  <si>
    <t>10</t>
  </si>
  <si>
    <t xml:space="preserve"> 1 00 00000 00 0000 000</t>
  </si>
  <si>
    <t>1 01 00000 00 0000 000</t>
  </si>
  <si>
    <t xml:space="preserve"> 1 01 02000 01 0000 110</t>
  </si>
  <si>
    <t xml:space="preserve"> 1 05 00000 00 0000 000</t>
  </si>
  <si>
    <t>1 06 00000 00 0000 000</t>
  </si>
  <si>
    <t xml:space="preserve"> 1 08 00000 00 0000 000</t>
  </si>
  <si>
    <t>1 11 00000 00 0000 000</t>
  </si>
  <si>
    <t xml:space="preserve"> 1 12 00000 00 0000 000</t>
  </si>
  <si>
    <t xml:space="preserve"> 1 12 01000 01 0000 120</t>
  </si>
  <si>
    <t>1 16 00000 00 0000 000</t>
  </si>
  <si>
    <t xml:space="preserve"> 2 00 00000 00 0000 000</t>
  </si>
  <si>
    <t xml:space="preserve"> 2 02 00000 00 0000 000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</si>
  <si>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</si>
  <si>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</si>
  <si>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</si>
  <si>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</si>
  <si>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</si>
  <si>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Другие вопросы в области образования</t>
  </si>
  <si>
    <t xml:space="preserve">Культура </t>
  </si>
  <si>
    <t>СОЦИАЛЬНАЯ ПОЛИТИКА</t>
  </si>
  <si>
    <t>Другие вопросы в области национальной безопасностии правоохранительной деятельности</t>
  </si>
  <si>
    <t xml:space="preserve"> 1 05 02000 02 0000 110</t>
  </si>
  <si>
    <t xml:space="preserve"> 1 06 01000 00 0000 110</t>
  </si>
  <si>
    <t>1 14 00000 00 0000 000</t>
  </si>
  <si>
    <t>ДОХОДЫ ОТ ПРОДАЖИ МАТЕРИАЛЬНЫХ И НЕМАТЕРИАЛЬНЫХ АКТИВОВ</t>
  </si>
  <si>
    <t>ИТОГО РАСХОДОВ</t>
  </si>
  <si>
    <t xml:space="preserve"> 1 06 06000 00 0000 110 </t>
  </si>
  <si>
    <t>% исполн.1 квартал</t>
  </si>
  <si>
    <t>план 1 кв.</t>
  </si>
  <si>
    <t>% исполнения к плану 1 кв.</t>
  </si>
  <si>
    <t>12</t>
  </si>
  <si>
    <t>Социальное обеспечение населения</t>
  </si>
  <si>
    <t>1 05 03000 01 0000 110</t>
  </si>
  <si>
    <t>Единый сельскохозяйственный налог</t>
  </si>
  <si>
    <t>1 07 01020 01 0000 110</t>
  </si>
  <si>
    <t>1 11 07014 04 0000 120</t>
  </si>
  <si>
    <t>Доходы от перечисления части прибыли, остающейся после уплаты  налогов и иных обязательных платежей муниципальных унитарных  предприятий, созданных   городскими  округами</t>
  </si>
  <si>
    <t>Безвозмездные поступления от других бюджетов бюджетной  системы Российской Федерации</t>
  </si>
  <si>
    <t>1 17 00000 00 0000 000</t>
  </si>
  <si>
    <t>(тыс. руб.)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</si>
  <si>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</si>
  <si>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</si>
  <si>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</si>
  <si>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</si>
  <si>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Охрана семьи и детства</t>
  </si>
  <si>
    <t>Другие вопросы в области социальной политики</t>
  </si>
  <si>
    <t>в том числе целевые</t>
  </si>
  <si>
    <t>1 14 01040 04 0000 410</t>
  </si>
  <si>
    <t>1 11 05024 04 0000 120</t>
  </si>
  <si>
    <t>1 19 00000 00 0000 000</t>
  </si>
  <si>
    <t>ВОЗВРАТ  ОСТАТКОВ СУБСИДИЙ И СУБВЕНЦИЙ</t>
  </si>
  <si>
    <t>план        9 месяцев</t>
  </si>
  <si>
    <t>% исполне-ния к плану 9 месяцев</t>
  </si>
  <si>
    <t>% исполнения к 9 месяцам</t>
  </si>
  <si>
    <t xml:space="preserve">% исполнения </t>
  </si>
  <si>
    <t>ГОСУДАРСТВЕННАЯ ПОШЛИНА</t>
  </si>
  <si>
    <t>НАЛОГ НА ДОБЫЧУ ОБЩЕРАСПРОСТРАНЕННЫХ ПОЛЕЗНЫХ ИСКОПАЕМЫХ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</si>
  <si>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</si>
  <si>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1 11 09044 04 0000 120</t>
  </si>
  <si>
    <t>НАЛОГОВЫЕ И НЕНАЛОГОВЫЕ  ДОХОДЫ</t>
  </si>
  <si>
    <t xml:space="preserve">Обеспечение деятельности финансовых, налоговых и таможенных органов и органов финансового (финансово-бюджетного)  надзора </t>
  </si>
  <si>
    <t>План (год)</t>
  </si>
  <si>
    <t>Возврат остатков субсидий,субвенций и  иных межбюджетных трансфертов, имеющих целевое назначение,прошлых лет, из бюджетов городских округов</t>
  </si>
  <si>
    <t>13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</si>
  <si>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</si>
  <si>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</si>
  <si>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</si>
  <si>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</si>
  <si>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культуры, кинематографии</t>
  </si>
  <si>
    <t>2 07 00000 00 0000 000</t>
  </si>
  <si>
    <t>1 11 05012 04 0000 120</t>
  </si>
  <si>
    <t>1 14 02043 04  0000 410</t>
  </si>
  <si>
    <t>1 14 06012 04 0000 430</t>
  </si>
  <si>
    <t>1 14 02042 04 0000 410</t>
  </si>
  <si>
    <t>Доходы от реализации имущества,находящегося в оперативном управлении учреждений,находящихся в ведении органов управления городских округов (за исключением имущества муниципальных бюджетных и автономных учреждений),   в части реализации основных средств по указанному имуществу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</si>
  <si>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</si>
  <si>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Иные межбюджетные трансферты</t>
  </si>
  <si>
    <t xml:space="preserve">НАЦИОНАЛЬНАЯ БЕЗОПАСНОСТЬ И ПРАВООХРАНИТЕЛЬНАЯ ДЕЯТЕЛЬНОСТЬ </t>
  </si>
  <si>
    <t xml:space="preserve"> ОБ ИСПОЛНЕНИИ БЮДЖЕТА МУНИЦИПАЛЬНОГО ОБРАЗОВАНИЯ "ГОРОД ВОТКИНСК"</t>
  </si>
  <si>
    <t>Транспорт</t>
  </si>
  <si>
    <t>1 13 00000 00 0000 000</t>
  </si>
  <si>
    <t>1 13 02994 04 0000 130</t>
  </si>
  <si>
    <t>Остатки средств бюджета на 01.01.2016г.</t>
  </si>
  <si>
    <t>Остатки средств бюджета на 01.04.2016 г.</t>
  </si>
  <si>
    <t>Прочие доходы от компенсации затрат бюджетов городских округов</t>
  </si>
  <si>
    <t>Судебная система</t>
  </si>
  <si>
    <t>Профессиональная подготовка, переподготовка и повышение квалификации</t>
  </si>
  <si>
    <t>Наименование показателя</t>
  </si>
  <si>
    <t>Целевая статья</t>
  </si>
  <si>
    <t xml:space="preserve">  Подпрограмма "Развитие дошкольного образования"</t>
  </si>
  <si>
    <t xml:space="preserve">  Подпрограмма "Создание условий для реализации муниципальной программы"</t>
  </si>
  <si>
    <t xml:space="preserve">  Подпрограмма "Социальная поддержка семьи и детей"</t>
  </si>
  <si>
    <t xml:space="preserve">  Подпрограмма "Социальная поддержка старшего поколения, ветеранов и инвалидов, иных категорий граждан"</t>
  </si>
  <si>
    <t xml:space="preserve">  Подпрограмма "Развитие транспортной системы (организация транспортного обслуживания населения, развитие дорожного хозяйства)"</t>
  </si>
  <si>
    <t xml:space="preserve">  Подпрограмма "Архивное дело»</t>
  </si>
  <si>
    <t xml:space="preserve">   </t>
  </si>
  <si>
    <t>(тыс.руб.)</t>
  </si>
  <si>
    <t>исполнения</t>
  </si>
  <si>
    <t xml:space="preserve">% </t>
  </si>
  <si>
    <t>0110000000</t>
  </si>
  <si>
    <t>0120000000</t>
  </si>
  <si>
    <t>0130000000</t>
  </si>
  <si>
    <t>0140000000</t>
  </si>
  <si>
    <t>0150000000</t>
  </si>
  <si>
    <t>0200000000</t>
  </si>
  <si>
    <t>0300000000</t>
  </si>
  <si>
    <t>0310000000</t>
  </si>
  <si>
    <t>0320000000</t>
  </si>
  <si>
    <t>0340000000</t>
  </si>
  <si>
    <t>0350000000</t>
  </si>
  <si>
    <t>0400000000</t>
  </si>
  <si>
    <t>0410000000</t>
  </si>
  <si>
    <t>0420000000</t>
  </si>
  <si>
    <t>0430000000</t>
  </si>
  <si>
    <t>0500000000</t>
  </si>
  <si>
    <t>0520000000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</si>
  <si>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</si>
  <si>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</si>
  <si>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</si>
  <si>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</si>
  <si>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</si>
  <si>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</si>
  <si>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</si>
  <si>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</si>
  <si>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</si>
  <si>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</si>
  <si>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0800000000</t>
  </si>
  <si>
    <t>0900000000</t>
  </si>
  <si>
    <t>0910000000</t>
  </si>
  <si>
    <t>1000000000</t>
  </si>
  <si>
    <t>1100000000</t>
  </si>
  <si>
    <t>Непрограммные направления деятельности</t>
  </si>
  <si>
    <t/>
  </si>
  <si>
    <t>Наименование 
показателя</t>
  </si>
  <si>
    <t>1</t>
  </si>
  <si>
    <t>2</t>
  </si>
  <si>
    <t>3</t>
  </si>
  <si>
    <t>4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</si>
  <si>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</si>
  <si>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</si>
  <si>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Возврат бюджетных кредитов, предоставленных внутри страны в валюте Российской Федерации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</si>
  <si>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</si>
  <si>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Код </t>
  </si>
  <si>
    <t>ОТЧЕТ</t>
  </si>
  <si>
    <t>1 07 00000 00 0000 000</t>
  </si>
  <si>
    <t>Дополнительное образование детей</t>
  </si>
  <si>
    <t>0160000000</t>
  </si>
  <si>
    <t>1200000000</t>
  </si>
  <si>
    <t>1300000000</t>
  </si>
  <si>
    <t>Подпрограмма "Организация бюджетного процесса в муниципальном образовании "Город Воткинск"</t>
  </si>
  <si>
    <t>1400000000</t>
  </si>
  <si>
    <t>1410000000</t>
  </si>
  <si>
    <t>1420000000</t>
  </si>
  <si>
    <t>1500000000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</si>
  <si>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</si>
  <si>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</si>
  <si>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Дата, № Постановление</t>
  </si>
  <si>
    <t>Сумма (тыс.руб.)</t>
  </si>
  <si>
    <t>Получатель</t>
  </si>
  <si>
    <t>Направление использования средств</t>
  </si>
  <si>
    <t>Источники внутреннего финансирования дефицитов бюджета</t>
  </si>
  <si>
    <r>
      <t xml:space="preserve">  </t>
    </r>
    <r>
      <rPr>
        <sz val="10"/>
        <color indexed="8"/>
        <rFont val="Times New Roman"/>
        <family val="1"/>
      </rPr>
      <t>Подпрограмма "Развитие общего образования"</t>
    </r>
  </si>
  <si>
    <r>
      <t xml:space="preserve">  </t>
    </r>
    <r>
      <rPr>
        <sz val="10"/>
        <color indexed="8"/>
        <rFont val="Times New Roman"/>
        <family val="1"/>
      </rPr>
      <t>Подпрограмма "Детское и школьное питание"</t>
    </r>
  </si>
  <si>
    <r>
      <t xml:space="preserve">  </t>
    </r>
    <r>
      <rPr>
        <sz val="10"/>
        <color indexed="8"/>
        <rFont val="Times New Roman"/>
        <family val="1"/>
      </rPr>
      <t>Подпрограмма «Организация отдыха детей в каникулярное время»</t>
    </r>
  </si>
  <si>
    <r>
      <t xml:space="preserve">  </t>
    </r>
    <r>
      <rPr>
        <sz val="10"/>
        <color indexed="8"/>
        <rFont val="Times New Roman"/>
        <family val="1"/>
      </rPr>
      <t>Подпрограмма "Обеспечение жильем отдельных категорий граждан, стимулирование улучшения жилищных условий"</t>
    </r>
  </si>
  <si>
    <r>
      <t xml:space="preserve">  </t>
    </r>
    <r>
      <rPr>
        <sz val="10"/>
        <color indexed="8"/>
        <rFont val="Times New Roman"/>
        <family val="1"/>
      </rPr>
      <t>Подпрограмма «Создание условий для развития предпринимательства»</t>
    </r>
  </si>
  <si>
    <r>
      <t xml:space="preserve">  </t>
    </r>
    <r>
      <rPr>
        <sz val="10"/>
        <color indexed="8"/>
        <rFont val="Times New Roman"/>
        <family val="1"/>
      </rPr>
      <t>Подпрограмма "Содержание и развитие жилищного хозяйства"</t>
    </r>
  </si>
  <si>
    <r>
      <t xml:space="preserve">  </t>
    </r>
    <r>
      <rPr>
        <sz val="10"/>
        <color indexed="8"/>
        <rFont val="Times New Roman"/>
        <family val="1"/>
      </rPr>
      <t>Подпрограмма "Содержание и развитие коммунальной инфраструктуры"</t>
    </r>
  </si>
  <si>
    <r>
      <t xml:space="preserve">  </t>
    </r>
    <r>
      <rPr>
        <sz val="10"/>
        <color indexed="8"/>
        <rFont val="Times New Roman"/>
        <family val="1"/>
      </rPr>
      <t>Подпрограмма  "Благоустройство и охрана окружающей среды»</t>
    </r>
  </si>
  <si>
    <r>
      <t xml:space="preserve">  </t>
    </r>
    <r>
      <rPr>
        <sz val="10"/>
        <color indexed="8"/>
        <rFont val="Times New Roman"/>
        <family val="1"/>
      </rPr>
      <t>Подпрограмма "Создание условий для реализации муниципальной программы"</t>
    </r>
  </si>
  <si>
    <r>
      <t xml:space="preserve">  </t>
    </r>
    <r>
      <rPr>
        <sz val="10"/>
        <color indexed="8"/>
        <rFont val="Times New Roman"/>
        <family val="1"/>
      </rPr>
      <t>Подпрограмма "Организация муниципального управления»</t>
    </r>
  </si>
  <si>
    <t>1600000000</t>
  </si>
  <si>
    <t xml:space="preserve"> Дорожное хозяйство (дорожные фонды)</t>
  </si>
  <si>
    <t xml:space="preserve">Молодежная политика </t>
  </si>
  <si>
    <t>КУЛЬТУРА, КИНЕМАТОГРАФИЯ</t>
  </si>
  <si>
    <t>Обслуживание государственного внутреннего и муниципального долга</t>
  </si>
  <si>
    <t xml:space="preserve">     ИТОГО  РАСХОДОВ</t>
  </si>
  <si>
    <t>НАЛОГИ, СБОРЫ И РЕГУЛЯРНЫЕ ПЛАТЕЖИ ЗА ПОЛЬЗОВАНИЕ ПРИРОДНЫМИ РЕСУРСАМИ</t>
  </si>
  <si>
    <t>1 13 01994 04 0000 130</t>
  </si>
  <si>
    <t>1 09 01000 00 0000 110</t>
  </si>
  <si>
    <t>ЗАДОЛЖЕННОСТЬ И ПЕРЕРАСЧЕТЫ ПО ОТМЕНЕННЫМ НАЛОГАМ, СБОРАМ И ИНЫМ ОБЯЗАТЕЛЬНЫМ ПЛАТЕЖАМ</t>
  </si>
  <si>
    <t xml:space="preserve">Субсидии бюджетам бюджетной системы Российской Федерации </t>
  </si>
  <si>
    <t>0100000000</t>
  </si>
  <si>
    <t>Бюджетные кредиты, предоставленные внутри страны в валюте Российской Федерации</t>
  </si>
  <si>
    <t>Изменение остатков средств на счетах по учету средств бюджетов</t>
  </si>
  <si>
    <t xml:space="preserve">2 02 40000 00 0000 150 </t>
  </si>
  <si>
    <t>2 02 10000 00 0000 150</t>
  </si>
  <si>
    <t>2 02 20000 00 0000 150</t>
  </si>
  <si>
    <t xml:space="preserve"> 2 02 30000 00 0000 150</t>
  </si>
  <si>
    <t>Массовый спорт</t>
  </si>
  <si>
    <t xml:space="preserve">Прочие безвозмездные поступления 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</si>
  <si>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</si>
  <si>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</si>
  <si>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Программа «Развитие образования и воспитания на 2020-2024 годы»</t>
  </si>
  <si>
    <r>
      <t xml:space="preserve">  </t>
    </r>
    <r>
      <rPr>
        <sz val="10"/>
        <color indexed="8"/>
        <rFont val="Times New Roman"/>
        <family val="1"/>
      </rPr>
      <t>Подпрограмма "Развитие системы воспитания и дополнительного образования  детей"</t>
    </r>
  </si>
  <si>
    <t>Программа «Создание условий для развития физической культуры и спорта, формирование здорового образа жизни населения на 2020-2024 годы»</t>
  </si>
  <si>
    <t>Программа «Развитие культуры на 2020-2024 годы»</t>
  </si>
  <si>
    <t xml:space="preserve">  Подпрограмма "Организация досуга и представление услуг организаций культуры"</t>
  </si>
  <si>
    <r>
      <t xml:space="preserve">  </t>
    </r>
    <r>
      <rPr>
        <sz val="10"/>
        <color indexed="8"/>
        <rFont val="Times New Roman"/>
        <family val="1"/>
      </rPr>
      <t>Подпрограмма "Развитие библиотечного дела"</t>
    </r>
  </si>
  <si>
    <t>Подпрограмма "Развитие музейного дела"</t>
  </si>
  <si>
    <t>0330000000</t>
  </si>
  <si>
    <r>
      <t xml:space="preserve">  </t>
    </r>
    <r>
      <rPr>
        <sz val="10"/>
        <color indexed="8"/>
        <rFont val="Times New Roman"/>
        <family val="1"/>
      </rPr>
      <t>Подпрограмма " Сохранение, использование и популяризация объектов культурного наследия"</t>
    </r>
  </si>
  <si>
    <t>Программа  «Социальная поддержка населения на 2020-2024 годы»</t>
  </si>
  <si>
    <t>Программа «Создание условий для устойчивого экономического развития на 2020-2024 годы»</t>
  </si>
  <si>
    <t>Программа «Развитие гражданской обороны, системы предупреждения и ликвидации последствий чрезвычайных ситуаций, реализация мер пожарной безопасности на 2020-2024 годы»</t>
  </si>
  <si>
    <r>
      <t xml:space="preserve">  </t>
    </r>
    <r>
      <rPr>
        <sz val="10"/>
        <color indexed="8"/>
        <rFont val="Times New Roman"/>
        <family val="1"/>
      </rPr>
      <t>Подпрограмма "Предупреждение спасение, помощь"</t>
    </r>
  </si>
  <si>
    <r>
      <t xml:space="preserve">  </t>
    </r>
    <r>
      <rPr>
        <sz val="10"/>
        <color indexed="8"/>
        <rFont val="Times New Roman"/>
        <family val="1"/>
      </rPr>
      <t>Подпрограмма "Пожарная безопасность»</t>
    </r>
  </si>
  <si>
    <r>
      <t xml:space="preserve">  </t>
    </r>
    <r>
      <rPr>
        <sz val="10"/>
        <color indexed="8"/>
        <rFont val="Times New Roman"/>
        <family val="1"/>
      </rPr>
      <t>Подпрограмма "Построение и развитие аппаратно-программного комплекса "Безопасный город»</t>
    </r>
  </si>
  <si>
    <t>0630000000</t>
  </si>
  <si>
    <t>Программа «Содержание и развитие городского хозяйства на 2020-2024 годы»</t>
  </si>
  <si>
    <t xml:space="preserve">  Подпрограмма "Территориальное развитие (градостроительство)</t>
  </si>
  <si>
    <t>Программа «Энергосбережение и повышение энергетической эффективности на 2020-2024 годы»</t>
  </si>
  <si>
    <t>Программа «Муниципальное управление на 2020-2024 годы»</t>
  </si>
  <si>
    <t>0920000000</t>
  </si>
  <si>
    <t xml:space="preserve">  Подпрограмма "Государственная регистрация актов гражданского состояния"</t>
  </si>
  <si>
    <t>0930000000</t>
  </si>
  <si>
    <t>Программа «Реализация молодежной политики на 2020-2024 годы»</t>
  </si>
  <si>
    <t>Программа "Капитальное строительство, реконструкция и капитальный ремонт объектов муниципальной собственности на 2020-2024 годы"</t>
  </si>
  <si>
    <t>Программа "Развитие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муниципального образования "Город Воткинск" на 2020 и 2024 годы"</t>
  </si>
  <si>
    <t>Программа "Комплексные меры противодействия злоупотреблению наркотиками  и их незаконному обороту на 2020 и 2024 годы"</t>
  </si>
  <si>
    <t>Программа "Управление муниципальными финансами на 2020 и 2024 годы"</t>
  </si>
  <si>
    <t>Подпрограмма "Повышениеэффективности бюджетных расходов"</t>
  </si>
  <si>
    <t>Программа "Управление муниципальным имуществом и земельными ресурсами на 2020-2024 годы"</t>
  </si>
  <si>
    <t>Программа "Формирование современной городской среды" на территории муниципального образования "Город Воткинск" на 2018-2024 годы"</t>
  </si>
  <si>
    <t>Программа "Развитие туризма на 2020 и 2024 годы"</t>
  </si>
  <si>
    <t>1700000000</t>
  </si>
  <si>
    <t>Программа "Профилактика правонарушений на 2020-2024 годы"</t>
  </si>
  <si>
    <t>1800000000</t>
  </si>
  <si>
    <t>Гармонизация межнациональных отношений, профилактика терроризма и экстремизма на 2020-2024 годы"</t>
  </si>
  <si>
    <t>1900000000</t>
  </si>
  <si>
    <t>Отчет об использовании средств «Резервного фонда»  за I квартал 2020 года</t>
  </si>
  <si>
    <t>0550000000</t>
  </si>
  <si>
    <t>Подпрограмма "Развитие системы социального партнерства, улучшение условий и охраны труда"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</si>
  <si>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</si>
  <si>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</si>
  <si>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оказания платных услуг (работ) получателями средств бюджетов городских округов</t>
  </si>
  <si>
    <t xml:space="preserve">%                    исполнения </t>
  </si>
  <si>
    <t>Единый налог на вмененный доход для 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</si>
  <si>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</si>
  <si>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</si>
  <si>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 платы, а также средства от продажи права на  заключение договоров аренды  за  земли, находящиеся в собственности городских 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</si>
  <si>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 городских  округов (за исключением  имущества  муниципальных бюджетных и автономных  учреждений, а также имущества  муниципальных унитарных  предприятий, в том числе казенных)  </t>
  </si>
  <si>
    <t>Плата за негативное воздействие на  окружающую среду</t>
  </si>
  <si>
    <t>ДОХОДЫ ОТ ОКАЗАНИЯ ПЛАТНЫХ УСЛУГ И КОМПЕНСАЦИИ ЗАТРАТ ГОСУДАРСТВА</t>
  </si>
  <si>
    <t xml:space="preserve">Доходы от продажи квартир, находящихся в собственности городских округов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</si>
  <si>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</si>
  <si>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распроложены в границах городских округов</t>
  </si>
  <si>
    <t xml:space="preserve">Прочие неналоговые доходы </t>
  </si>
  <si>
    <t>000 0102 000000 0000 000</t>
  </si>
  <si>
    <t xml:space="preserve">000 0102 000004 0000 710 </t>
  </si>
  <si>
    <t xml:space="preserve"> 000 0103 000000 0000 000</t>
  </si>
  <si>
    <t xml:space="preserve"> 000 0103 010000 0000 000</t>
  </si>
  <si>
    <t xml:space="preserve"> 000 0105 000000 0000 000</t>
  </si>
  <si>
    <t xml:space="preserve"> 000 0106 000000 0000 000</t>
  </si>
  <si>
    <t xml:space="preserve"> 000 0106 050000 0000 600</t>
  </si>
  <si>
    <t xml:space="preserve"> 000 0106 050104 0000 640</t>
  </si>
  <si>
    <t>1 05 04010 02 0000 110</t>
  </si>
  <si>
    <t xml:space="preserve">План                  (год)             (тыс. руб.)                          </t>
  </si>
  <si>
    <t>Cумма на 2020 год (тыс. руб.)</t>
  </si>
  <si>
    <t>План (год) (тыс. руб.)</t>
  </si>
  <si>
    <t>за первое полугодие 2020 года</t>
  </si>
  <si>
    <t xml:space="preserve">     Источники финансирования дефицита бюджета МО "Город Воткинск" за первое полугодие  2020 года</t>
  </si>
  <si>
    <t>Об исполнении бюджетных ассигнований по муниципальным программам и непрограммным направлениям расходов Бюджета муниципального образования "Город Воткинск"  за  первое полугодие 2020  года</t>
  </si>
  <si>
    <t>Об исполнении бюджетных ассигнований  по разделам,  подразделам  классификации расходов Бюджета муниципального образования "Город Воткинск" за первое полугодие 2020 года</t>
  </si>
  <si>
    <t>Исполнено за 1 полугодие 2020 года           (тыс. руб.)</t>
  </si>
  <si>
    <t xml:space="preserve"> Об исполнении доходов  Бюджета муниципального образования "Город Воткинск"                                                                          за первое полугодие 2020 года согласно классификации доходов бюджетов Российской Федерации</t>
  </si>
  <si>
    <t>Исполнено за 1полугодие 2020 года (тыс. руб.)</t>
  </si>
  <si>
    <t>Исполнено за 1 полугодие 2020 года</t>
  </si>
  <si>
    <t xml:space="preserve"> Исполнено за 1 полугодие 2020 года (тыс. руб.)</t>
  </si>
  <si>
    <t>Обеспечение проведения выборов и референдумов</t>
  </si>
  <si>
    <t>000 0103 010004 0000 710</t>
  </si>
  <si>
    <t>Получение кредитов от других бюджетов бюджетной системы РФ бюджетами городских округов в валюте Российской Федерации</t>
  </si>
  <si>
    <t>000 0103 010004 0000 700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</si>
  <si>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</si>
  <si>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000 0102 000004 0000 810 </t>
  </si>
  <si>
    <t>Погашение бюджетами городских округов кредитов от кредитных организаций в валюте Российской Федерации</t>
  </si>
  <si>
    <t xml:space="preserve">000 0102 000000 0000 800 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</si>
  <si>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</si>
  <si>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</si>
  <si>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Иные источники внутреннего финансирования дефицитов бюджетов</t>
  </si>
  <si>
    <t>000 0100 000000 0000 000</t>
  </si>
  <si>
    <t>000 0102 000000 0000 700</t>
  </si>
  <si>
    <t xml:space="preserve"> 000 0106 050000 0000 000</t>
  </si>
  <si>
    <t xml:space="preserve">  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</si>
  <si>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</si>
  <si>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</si>
  <si>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производимыми на территории Российской Федерации </t>
  </si>
  <si>
    <t>2 18 00000 00 0000 150</t>
  </si>
  <si>
    <t>2 19 00000 04 0000 150</t>
  </si>
  <si>
    <t>Утвержден постановлением</t>
  </si>
  <si>
    <t>Администрации города Воткинска</t>
  </si>
  <si>
    <t>от  28.07. 2020          № 835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</si>
</sst>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_ ;\-#,##0\ 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"/>
  </numFmts>
  <fonts count="7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" fontId="16" fillId="0" borderId="1">
      <alignment horizontal="right"/>
      <protection/>
    </xf>
    <xf numFmtId="0" fontId="16" fillId="0" borderId="2">
      <alignment horizontal="left" wrapText="1"/>
      <protection/>
    </xf>
    <xf numFmtId="0" fontId="16" fillId="0" borderId="3">
      <alignment/>
      <protection/>
    </xf>
    <xf numFmtId="0" fontId="16" fillId="0" borderId="0">
      <alignment horizontal="center"/>
      <protection/>
    </xf>
    <xf numFmtId="0" fontId="3" fillId="0" borderId="3">
      <alignment/>
      <protection/>
    </xf>
    <xf numFmtId="0" fontId="15" fillId="0" borderId="0">
      <alignment horizontal="center"/>
      <protection/>
    </xf>
    <xf numFmtId="0" fontId="15" fillId="0" borderId="3">
      <alignment/>
      <protection/>
    </xf>
    <xf numFmtId="0" fontId="16" fillId="0" borderId="4">
      <alignment horizontal="left" wrapText="1"/>
      <protection/>
    </xf>
    <xf numFmtId="0" fontId="16" fillId="0" borderId="5">
      <alignment horizontal="left" wrapText="1" indent="1"/>
      <protection/>
    </xf>
    <xf numFmtId="0" fontId="16" fillId="0" borderId="4">
      <alignment horizontal="left" wrapText="1" indent="2"/>
      <protection/>
    </xf>
    <xf numFmtId="0" fontId="16" fillId="0" borderId="2">
      <alignment horizontal="left" wrapText="1" indent="2"/>
      <protection/>
    </xf>
    <xf numFmtId="49" fontId="16" fillId="0" borderId="3">
      <alignment horizontal="left"/>
      <protection/>
    </xf>
    <xf numFmtId="49" fontId="16" fillId="0" borderId="6">
      <alignment horizontal="center" wrapText="1"/>
      <protection/>
    </xf>
    <xf numFmtId="49" fontId="16" fillId="0" borderId="6">
      <alignment horizontal="left" wrapText="1"/>
      <protection/>
    </xf>
    <xf numFmtId="49" fontId="16" fillId="0" borderId="6">
      <alignment horizontal="center" shrinkToFit="1"/>
      <protection/>
    </xf>
    <xf numFmtId="49" fontId="16" fillId="0" borderId="1">
      <alignment horizontal="center" shrinkToFit="1"/>
      <protection/>
    </xf>
    <xf numFmtId="0" fontId="16" fillId="0" borderId="7">
      <alignment horizontal="left" wrapText="1"/>
      <protection/>
    </xf>
    <xf numFmtId="0" fontId="16" fillId="0" borderId="2">
      <alignment horizontal="left" wrapText="1" indent="1"/>
      <protection/>
    </xf>
    <xf numFmtId="0" fontId="16" fillId="0" borderId="7">
      <alignment horizontal="left" wrapText="1" indent="2"/>
      <protection/>
    </xf>
    <xf numFmtId="0" fontId="3" fillId="0" borderId="8">
      <alignment/>
      <protection/>
    </xf>
    <xf numFmtId="0" fontId="3" fillId="0" borderId="9">
      <alignment/>
      <protection/>
    </xf>
    <xf numFmtId="49" fontId="16" fillId="0" borderId="10">
      <alignment horizontal="center"/>
      <protection/>
    </xf>
    <xf numFmtId="0" fontId="3" fillId="0" borderId="0">
      <alignment/>
      <protection/>
    </xf>
    <xf numFmtId="49" fontId="16" fillId="0" borderId="11">
      <alignment horizontal="center" vertical="center" wrapText="1"/>
      <protection/>
    </xf>
    <xf numFmtId="49" fontId="16" fillId="0" borderId="11">
      <alignment horizontal="center" vertical="center" wrapText="1"/>
      <protection/>
    </xf>
    <xf numFmtId="4" fontId="54" fillId="20" borderId="11">
      <alignment horizontal="right" vertical="top" shrinkToFit="1"/>
      <protection/>
    </xf>
    <xf numFmtId="49" fontId="16" fillId="0" borderId="12">
      <alignment horizontal="center" wrapText="1"/>
      <protection/>
    </xf>
    <xf numFmtId="49" fontId="16" fillId="0" borderId="13">
      <alignment horizontal="center" wrapText="1"/>
      <protection/>
    </xf>
    <xf numFmtId="49" fontId="16" fillId="0" borderId="0">
      <alignment/>
      <protection/>
    </xf>
    <xf numFmtId="49" fontId="16" fillId="0" borderId="14">
      <alignment horizontal="center"/>
      <protection/>
    </xf>
    <xf numFmtId="49" fontId="16" fillId="0" borderId="15">
      <alignment horizontal="center"/>
      <protection/>
    </xf>
    <xf numFmtId="49" fontId="16" fillId="0" borderId="11">
      <alignment horizontal="center" vertical="center" wrapText="1"/>
      <protection/>
    </xf>
    <xf numFmtId="49" fontId="16" fillId="0" borderId="16">
      <alignment horizontal="center" vertical="center" wrapText="1"/>
      <protection/>
    </xf>
    <xf numFmtId="4" fontId="16" fillId="0" borderId="11">
      <alignment horizontal="right"/>
      <protection/>
    </xf>
    <xf numFmtId="4" fontId="54" fillId="21" borderId="11">
      <alignment horizontal="right" vertical="top" shrinkToFit="1"/>
      <protection/>
    </xf>
    <xf numFmtId="49" fontId="16" fillId="0" borderId="17">
      <alignment horizontal="center"/>
      <protection/>
    </xf>
    <xf numFmtId="4" fontId="16" fillId="0" borderId="18">
      <alignment horizontal="right"/>
      <protection/>
    </xf>
    <xf numFmtId="0" fontId="16" fillId="0" borderId="5">
      <alignment horizontal="left" wrapText="1"/>
      <protection/>
    </xf>
    <xf numFmtId="49" fontId="16" fillId="0" borderId="1">
      <alignment horizontal="center"/>
      <protection/>
    </xf>
    <xf numFmtId="49" fontId="16" fillId="0" borderId="3">
      <alignment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5" fillId="28" borderId="19" applyNumberFormat="0" applyAlignment="0" applyProtection="0"/>
    <xf numFmtId="0" fontId="56" fillId="29" borderId="20" applyNumberFormat="0" applyAlignment="0" applyProtection="0"/>
    <xf numFmtId="0" fontId="57" fillId="29" borderId="19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62" fillId="30" borderId="25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0" borderId="26" applyNumberFormat="0" applyFont="0" applyAlignment="0" applyProtection="0"/>
    <xf numFmtId="9" fontId="0" fillId="0" borderId="0" applyFont="0" applyFill="0" applyBorder="0" applyAlignment="0" applyProtection="0"/>
    <xf numFmtId="0" fontId="67" fillId="0" borderId="27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180" fontId="1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28" xfId="0" applyFont="1" applyBorder="1" applyAlignment="1">
      <alignment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80" fontId="8" fillId="0" borderId="28" xfId="0" applyNumberFormat="1" applyFont="1" applyFill="1" applyBorder="1" applyAlignment="1">
      <alignment horizontal="right" vertical="center" wrapText="1"/>
    </xf>
    <xf numFmtId="180" fontId="0" fillId="0" borderId="28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180" fontId="1" fillId="0" borderId="29" xfId="0" applyNumberFormat="1" applyFont="1" applyBorder="1" applyAlignment="1">
      <alignment vertical="top"/>
    </xf>
    <xf numFmtId="180" fontId="1" fillId="0" borderId="30" xfId="0" applyNumberFormat="1" applyFont="1" applyBorder="1" applyAlignment="1">
      <alignment vertical="top"/>
    </xf>
    <xf numFmtId="180" fontId="1" fillId="0" borderId="29" xfId="0" applyNumberFormat="1" applyFont="1" applyBorder="1" applyAlignment="1">
      <alignment horizontal="right" vertical="top"/>
    </xf>
    <xf numFmtId="180" fontId="1" fillId="0" borderId="3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top"/>
    </xf>
    <xf numFmtId="0" fontId="7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180" fontId="8" fillId="0" borderId="28" xfId="0" applyNumberFormat="1" applyFont="1" applyFill="1" applyBorder="1" applyAlignment="1">
      <alignment horizontal="right" vertical="center" wrapText="1"/>
    </xf>
    <xf numFmtId="180" fontId="0" fillId="0" borderId="28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 wrapText="1"/>
    </xf>
    <xf numFmtId="1" fontId="0" fillId="0" borderId="28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/>
    </xf>
    <xf numFmtId="0" fontId="0" fillId="0" borderId="0" xfId="0" applyAlignment="1">
      <alignment vertical="top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1" fillId="0" borderId="31" xfId="0" applyFont="1" applyBorder="1" applyAlignment="1">
      <alignment horizontal="center" vertical="top"/>
    </xf>
    <xf numFmtId="0" fontId="71" fillId="0" borderId="31" xfId="0" applyFont="1" applyBorder="1" applyAlignment="1">
      <alignment vertical="top"/>
    </xf>
    <xf numFmtId="0" fontId="13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vertical="top"/>
    </xf>
    <xf numFmtId="0" fontId="0" fillId="0" borderId="34" xfId="0" applyBorder="1" applyAlignment="1">
      <alignment/>
    </xf>
    <xf numFmtId="0" fontId="72" fillId="0" borderId="11" xfId="0" applyFont="1" applyBorder="1" applyAlignment="1">
      <alignment vertical="top" wrapText="1"/>
    </xf>
    <xf numFmtId="188" fontId="17" fillId="0" borderId="28" xfId="0" applyNumberFormat="1" applyFont="1" applyBorder="1" applyAlignment="1">
      <alignment horizontal="right" vertical="center" wrapText="1"/>
    </xf>
    <xf numFmtId="188" fontId="18" fillId="0" borderId="28" xfId="0" applyNumberFormat="1" applyFont="1" applyBorder="1" applyAlignment="1">
      <alignment horizontal="right" vertical="center" wrapText="1"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top" wrapText="1"/>
    </xf>
    <xf numFmtId="188" fontId="18" fillId="0" borderId="0" xfId="0" applyNumberFormat="1" applyFont="1" applyFill="1" applyAlignment="1">
      <alignment horizontal="right" vertical="center"/>
    </xf>
    <xf numFmtId="0" fontId="18" fillId="0" borderId="3" xfId="44" applyNumberFormat="1" applyFont="1" applyAlignment="1" applyProtection="1">
      <alignment horizontal="left" vertical="top" wrapText="1"/>
      <protection/>
    </xf>
    <xf numFmtId="188" fontId="18" fillId="0" borderId="3" xfId="72" applyNumberFormat="1" applyFont="1" applyFill="1" applyAlignment="1" applyProtection="1">
      <alignment horizontal="right" vertical="center"/>
      <protection/>
    </xf>
    <xf numFmtId="188" fontId="18" fillId="0" borderId="0" xfId="72" applyNumberFormat="1" applyFont="1" applyFill="1" applyBorder="1" applyAlignment="1" applyProtection="1">
      <alignment horizontal="right" vertical="center"/>
      <protection/>
    </xf>
    <xf numFmtId="0" fontId="18" fillId="0" borderId="15" xfId="57" applyNumberFormat="1" applyFont="1" applyBorder="1" applyAlignment="1" applyProtection="1">
      <alignment horizontal="center" vertical="center" wrapText="1"/>
      <protection/>
    </xf>
    <xf numFmtId="0" fontId="17" fillId="0" borderId="35" xfId="48" applyNumberFormat="1" applyFont="1" applyBorder="1" applyAlignment="1" applyProtection="1">
      <alignment horizontal="center" vertical="center" wrapText="1" shrinkToFit="1"/>
      <protection/>
    </xf>
    <xf numFmtId="0" fontId="18" fillId="0" borderId="35" xfId="48" applyNumberFormat="1" applyFont="1" applyBorder="1" applyAlignment="1" applyProtection="1">
      <alignment horizontal="center" vertical="center" wrapText="1" shrinkToFit="1"/>
      <protection/>
    </xf>
    <xf numFmtId="0" fontId="18" fillId="0" borderId="28" xfId="43" applyNumberFormat="1" applyFont="1" applyBorder="1" applyAlignment="1" applyProtection="1">
      <alignment horizontal="left" vertical="top" wrapText="1"/>
      <protection/>
    </xf>
    <xf numFmtId="188" fontId="18" fillId="0" borderId="1" xfId="33" applyNumberFormat="1" applyFont="1" applyFill="1" applyAlignment="1" applyProtection="1">
      <alignment horizontal="right" vertical="center"/>
      <protection/>
    </xf>
    <xf numFmtId="0" fontId="17" fillId="0" borderId="28" xfId="43" applyNumberFormat="1" applyFont="1" applyBorder="1" applyAlignment="1" applyProtection="1">
      <alignment horizontal="left" vertical="top" wrapText="1"/>
      <protection/>
    </xf>
    <xf numFmtId="0" fontId="17" fillId="0" borderId="28" xfId="57" applyNumberFormat="1" applyFont="1" applyBorder="1" applyAlignment="1" applyProtection="1">
      <alignment horizontal="center" vertical="center" wrapText="1"/>
      <protection/>
    </xf>
    <xf numFmtId="0" fontId="17" fillId="0" borderId="28" xfId="57" applyNumberFormat="1" applyFont="1" applyBorder="1" applyAlignment="1" applyProtection="1">
      <alignment horizontal="left" vertical="top" wrapText="1"/>
      <protection/>
    </xf>
    <xf numFmtId="0" fontId="18" fillId="0" borderId="3" xfId="39" applyNumberFormat="1" applyFont="1" applyAlignment="1" applyProtection="1">
      <alignment horizontal="center" vertical="center" wrapText="1"/>
      <protection/>
    </xf>
    <xf numFmtId="0" fontId="73" fillId="0" borderId="28" xfId="0" applyFont="1" applyBorder="1" applyAlignment="1">
      <alignment horizont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vertical="center"/>
    </xf>
    <xf numFmtId="49" fontId="22" fillId="0" borderId="28" xfId="0" applyNumberFormat="1" applyFont="1" applyBorder="1" applyAlignment="1">
      <alignment horizontal="left"/>
    </xf>
    <xf numFmtId="0" fontId="22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 vertical="top" wrapText="1"/>
    </xf>
    <xf numFmtId="0" fontId="22" fillId="0" borderId="28" xfId="0" applyFont="1" applyBorder="1" applyAlignment="1">
      <alignment vertical="top" wrapText="1"/>
    </xf>
    <xf numFmtId="49" fontId="20" fillId="0" borderId="28" xfId="0" applyNumberFormat="1" applyFont="1" applyBorder="1" applyAlignment="1">
      <alignment horizontal="left"/>
    </xf>
    <xf numFmtId="49" fontId="20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 wrapText="1"/>
    </xf>
    <xf numFmtId="49" fontId="21" fillId="0" borderId="28" xfId="0" applyNumberFormat="1" applyFont="1" applyBorder="1" applyAlignment="1">
      <alignment horizontal="left"/>
    </xf>
    <xf numFmtId="49" fontId="21" fillId="0" borderId="28" xfId="0" applyNumberFormat="1" applyFont="1" applyBorder="1" applyAlignment="1">
      <alignment horizontal="center"/>
    </xf>
    <xf numFmtId="0" fontId="21" fillId="0" borderId="28" xfId="0" applyFont="1" applyBorder="1" applyAlignment="1">
      <alignment horizontal="left" wrapText="1"/>
    </xf>
    <xf numFmtId="0" fontId="21" fillId="0" borderId="28" xfId="0" applyFont="1" applyBorder="1" applyAlignment="1">
      <alignment wrapText="1"/>
    </xf>
    <xf numFmtId="49" fontId="21" fillId="0" borderId="33" xfId="0" applyNumberFormat="1" applyFont="1" applyBorder="1" applyAlignment="1">
      <alignment horizontal="left"/>
    </xf>
    <xf numFmtId="49" fontId="21" fillId="0" borderId="33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8" fillId="0" borderId="28" xfId="0" applyFont="1" applyBorder="1" applyAlignment="1">
      <alignment horizontal="left" wrapText="1"/>
    </xf>
    <xf numFmtId="0" fontId="17" fillId="0" borderId="28" xfId="0" applyFont="1" applyBorder="1" applyAlignment="1">
      <alignment wrapText="1"/>
    </xf>
    <xf numFmtId="49" fontId="19" fillId="0" borderId="28" xfId="0" applyNumberFormat="1" applyFont="1" applyBorder="1" applyAlignment="1">
      <alignment horizontal="center"/>
    </xf>
    <xf numFmtId="0" fontId="21" fillId="0" borderId="36" xfId="0" applyFont="1" applyFill="1" applyBorder="1" applyAlignment="1">
      <alignment wrapText="1"/>
    </xf>
    <xf numFmtId="0" fontId="20" fillId="0" borderId="28" xfId="0" applyFont="1" applyBorder="1" applyAlignment="1">
      <alignment horizontal="center"/>
    </xf>
    <xf numFmtId="0" fontId="74" fillId="0" borderId="1" xfId="0" applyFont="1" applyBorder="1" applyAlignment="1">
      <alignment horizontal="center" vertical="top" wrapText="1"/>
    </xf>
    <xf numFmtId="0" fontId="23" fillId="0" borderId="28" xfId="0" applyFont="1" applyBorder="1" applyAlignment="1">
      <alignment/>
    </xf>
    <xf numFmtId="0" fontId="74" fillId="0" borderId="28" xfId="0" applyFont="1" applyBorder="1" applyAlignment="1">
      <alignment horizontal="center" vertical="top" wrapText="1"/>
    </xf>
    <xf numFmtId="180" fontId="24" fillId="0" borderId="28" xfId="0" applyNumberFormat="1" applyFont="1" applyBorder="1" applyAlignment="1">
      <alignment horizontal="center" vertical="center"/>
    </xf>
    <xf numFmtId="188" fontId="0" fillId="0" borderId="0" xfId="0" applyNumberFormat="1" applyAlignment="1">
      <alignment vertical="top"/>
    </xf>
    <xf numFmtId="188" fontId="75" fillId="34" borderId="0" xfId="67" applyNumberFormat="1" applyFont="1" applyFill="1" applyBorder="1" applyAlignment="1" applyProtection="1">
      <alignment horizontal="right" vertical="top" shrinkToFit="1"/>
      <protection/>
    </xf>
    <xf numFmtId="188" fontId="75" fillId="34" borderId="0" xfId="67" applyNumberFormat="1" applyFont="1" applyFill="1" applyBorder="1" applyProtection="1">
      <alignment horizontal="right" vertical="top" shrinkToFit="1"/>
      <protection/>
    </xf>
    <xf numFmtId="188" fontId="0" fillId="0" borderId="0" xfId="0" applyNumberFormat="1" applyBorder="1" applyAlignment="1">
      <alignment vertical="top"/>
    </xf>
    <xf numFmtId="49" fontId="73" fillId="0" borderId="28" xfId="0" applyNumberFormat="1" applyFont="1" applyBorder="1" applyAlignment="1">
      <alignment horizontal="center" vertical="top"/>
    </xf>
    <xf numFmtId="49" fontId="72" fillId="0" borderId="28" xfId="0" applyNumberFormat="1" applyFont="1" applyBorder="1" applyAlignment="1">
      <alignment horizontal="center" vertical="top"/>
    </xf>
    <xf numFmtId="188" fontId="75" fillId="34" borderId="11" xfId="67" applyNumberFormat="1" applyFont="1" applyFill="1" applyAlignment="1" applyProtection="1">
      <alignment horizontal="center" vertical="top" shrinkToFit="1"/>
      <protection/>
    </xf>
    <xf numFmtId="188" fontId="76" fillId="34" borderId="11" xfId="67" applyNumberFormat="1" applyFont="1" applyFill="1" applyAlignment="1" applyProtection="1">
      <alignment horizontal="center" vertical="top" shrinkToFit="1"/>
      <protection/>
    </xf>
    <xf numFmtId="180" fontId="20" fillId="0" borderId="28" xfId="0" applyNumberFormat="1" applyFont="1" applyBorder="1" applyAlignment="1">
      <alignment horizontal="center" vertical="top"/>
    </xf>
    <xf numFmtId="180" fontId="21" fillId="0" borderId="28" xfId="0" applyNumberFormat="1" applyFont="1" applyBorder="1" applyAlignment="1">
      <alignment horizontal="center" vertical="top"/>
    </xf>
    <xf numFmtId="188" fontId="75" fillId="34" borderId="11" xfId="58" applyNumberFormat="1" applyFont="1" applyFill="1" applyAlignment="1" applyProtection="1">
      <alignment horizontal="center" vertical="top" shrinkToFit="1"/>
      <protection/>
    </xf>
    <xf numFmtId="180" fontId="20" fillId="0" borderId="28" xfId="0" applyNumberFormat="1" applyFont="1" applyBorder="1" applyAlignment="1">
      <alignment horizontal="center"/>
    </xf>
    <xf numFmtId="0" fontId="71" fillId="0" borderId="37" xfId="0" applyFont="1" applyBorder="1" applyAlignment="1">
      <alignment horizontal="center" vertical="top" wrapText="1"/>
    </xf>
    <xf numFmtId="0" fontId="74" fillId="0" borderId="15" xfId="0" applyFont="1" applyBorder="1" applyAlignment="1">
      <alignment vertical="top" wrapText="1"/>
    </xf>
    <xf numFmtId="0" fontId="74" fillId="0" borderId="15" xfId="0" applyFont="1" applyBorder="1" applyAlignment="1">
      <alignment horizontal="justify" vertical="top" wrapText="1"/>
    </xf>
    <xf numFmtId="0" fontId="72" fillId="0" borderId="1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justify" vertical="top" wrapText="1"/>
    </xf>
    <xf numFmtId="0" fontId="72" fillId="0" borderId="38" xfId="0" applyFont="1" applyBorder="1" applyAlignment="1">
      <alignment horizontal="center" vertical="top" wrapText="1"/>
    </xf>
    <xf numFmtId="0" fontId="72" fillId="0" borderId="39" xfId="0" applyFont="1" applyBorder="1" applyAlignment="1">
      <alignment vertical="top" wrapText="1"/>
    </xf>
    <xf numFmtId="180" fontId="74" fillId="0" borderId="40" xfId="0" applyNumberFormat="1" applyFont="1" applyBorder="1" applyAlignment="1">
      <alignment horizontal="center" vertical="top" wrapText="1"/>
    </xf>
    <xf numFmtId="0" fontId="72" fillId="0" borderId="33" xfId="0" applyFont="1" applyBorder="1" applyAlignment="1">
      <alignment vertical="top" wrapText="1"/>
    </xf>
    <xf numFmtId="180" fontId="72" fillId="0" borderId="11" xfId="0" applyNumberFormat="1" applyFont="1" applyFill="1" applyBorder="1" applyAlignment="1">
      <alignment horizontal="center" vertical="top" wrapText="1"/>
    </xf>
    <xf numFmtId="180" fontId="72" fillId="0" borderId="15" xfId="0" applyNumberFormat="1" applyFont="1" applyFill="1" applyBorder="1" applyAlignment="1">
      <alignment horizontal="center" vertical="top" wrapText="1"/>
    </xf>
    <xf numFmtId="188" fontId="20" fillId="0" borderId="28" xfId="0" applyNumberFormat="1" applyFont="1" applyBorder="1" applyAlignment="1">
      <alignment/>
    </xf>
    <xf numFmtId="188" fontId="20" fillId="0" borderId="28" xfId="0" applyNumberFormat="1" applyFont="1" applyBorder="1" applyAlignment="1">
      <alignment horizontal="right"/>
    </xf>
    <xf numFmtId="188" fontId="21" fillId="0" borderId="28" xfId="0" applyNumberFormat="1" applyFont="1" applyBorder="1" applyAlignment="1">
      <alignment/>
    </xf>
    <xf numFmtId="188" fontId="21" fillId="0" borderId="28" xfId="0" applyNumberFormat="1" applyFont="1" applyBorder="1" applyAlignment="1">
      <alignment horizontal="right"/>
    </xf>
    <xf numFmtId="188" fontId="21" fillId="0" borderId="28" xfId="0" applyNumberFormat="1" applyFont="1" applyBorder="1" applyAlignment="1">
      <alignment horizontal="right" vertical="top"/>
    </xf>
    <xf numFmtId="188" fontId="20" fillId="0" borderId="28" xfId="0" applyNumberFormat="1" applyFont="1" applyBorder="1" applyAlignment="1">
      <alignment horizontal="right" vertical="top"/>
    </xf>
    <xf numFmtId="188" fontId="21" fillId="0" borderId="36" xfId="0" applyNumberFormat="1" applyFont="1" applyFill="1" applyBorder="1" applyAlignment="1">
      <alignment/>
    </xf>
    <xf numFmtId="188" fontId="21" fillId="0" borderId="28" xfId="0" applyNumberFormat="1" applyFont="1" applyBorder="1" applyAlignment="1">
      <alignment/>
    </xf>
    <xf numFmtId="188" fontId="20" fillId="35" borderId="28" xfId="0" applyNumberFormat="1" applyFont="1" applyFill="1" applyBorder="1" applyAlignment="1">
      <alignment/>
    </xf>
    <xf numFmtId="188" fontId="20" fillId="0" borderId="28" xfId="0" applyNumberFormat="1" applyFont="1" applyFill="1" applyBorder="1" applyAlignment="1">
      <alignment/>
    </xf>
    <xf numFmtId="188" fontId="20" fillId="0" borderId="28" xfId="0" applyNumberFormat="1" applyFont="1" applyFill="1" applyBorder="1" applyAlignment="1">
      <alignment/>
    </xf>
    <xf numFmtId="188" fontId="75" fillId="0" borderId="11" xfId="67" applyNumberFormat="1" applyFont="1" applyFill="1" applyAlignment="1" applyProtection="1">
      <alignment horizontal="center" vertical="top" shrinkToFit="1"/>
      <protection/>
    </xf>
    <xf numFmtId="188" fontId="76" fillId="0" borderId="11" xfId="67" applyNumberFormat="1" applyFont="1" applyFill="1" applyAlignment="1" applyProtection="1">
      <alignment horizontal="center" vertical="top" shrinkToFit="1"/>
      <protection/>
    </xf>
    <xf numFmtId="14" fontId="74" fillId="0" borderId="15" xfId="0" applyNumberFormat="1" applyFont="1" applyBorder="1" applyAlignment="1">
      <alignment horizontal="center" vertical="top" wrapText="1"/>
    </xf>
    <xf numFmtId="188" fontId="21" fillId="35" borderId="28" xfId="0" applyNumberFormat="1" applyFont="1" applyFill="1" applyBorder="1" applyAlignment="1">
      <alignment/>
    </xf>
    <xf numFmtId="0" fontId="73" fillId="0" borderId="28" xfId="0" applyFont="1" applyBorder="1" applyAlignment="1">
      <alignment horizontal="left" vertical="top" wrapText="1"/>
    </xf>
    <xf numFmtId="0" fontId="72" fillId="0" borderId="28" xfId="0" applyFont="1" applyBorder="1" applyAlignment="1">
      <alignment horizontal="left" vertical="top" wrapText="1"/>
    </xf>
    <xf numFmtId="188" fontId="18" fillId="0" borderId="15" xfId="65" applyNumberFormat="1" applyFont="1" applyFill="1" applyBorder="1" applyAlignment="1" applyProtection="1">
      <alignment horizontal="center" wrapText="1"/>
      <protection/>
    </xf>
    <xf numFmtId="188" fontId="18" fillId="0" borderId="38" xfId="65" applyNumberFormat="1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18" fillId="0" borderId="28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top" wrapText="1"/>
    </xf>
    <xf numFmtId="49" fontId="18" fillId="0" borderId="28" xfId="0" applyNumberFormat="1" applyFont="1" applyBorder="1" applyAlignment="1">
      <alignment horizontal="center" vertical="top" wrapText="1"/>
    </xf>
    <xf numFmtId="0" fontId="25" fillId="0" borderId="28" xfId="0" applyFont="1" applyBorder="1" applyAlignment="1">
      <alignment horizontal="right" vertical="top" wrapText="1"/>
    </xf>
    <xf numFmtId="0" fontId="25" fillId="0" borderId="28" xfId="0" applyFont="1" applyBorder="1" applyAlignment="1">
      <alignment vertical="top" wrapText="1"/>
    </xf>
    <xf numFmtId="188" fontId="20" fillId="0" borderId="28" xfId="0" applyNumberFormat="1" applyFont="1" applyBorder="1" applyAlignment="1">
      <alignment vertical="top"/>
    </xf>
    <xf numFmtId="0" fontId="19" fillId="0" borderId="28" xfId="0" applyFont="1" applyBorder="1" applyAlignment="1">
      <alignment horizontal="right" vertical="top" wrapText="1"/>
    </xf>
    <xf numFmtId="0" fontId="19" fillId="0" borderId="28" xfId="0" applyFont="1" applyBorder="1" applyAlignment="1">
      <alignment vertical="top" wrapText="1"/>
    </xf>
    <xf numFmtId="188" fontId="21" fillId="0" borderId="28" xfId="0" applyNumberFormat="1" applyFont="1" applyBorder="1" applyAlignment="1">
      <alignment vertical="top"/>
    </xf>
    <xf numFmtId="188" fontId="21" fillId="0" borderId="28" xfId="0" applyNumberFormat="1" applyFont="1" applyBorder="1" applyAlignment="1" applyProtection="1">
      <alignment vertical="top"/>
      <protection locked="0"/>
    </xf>
    <xf numFmtId="188" fontId="20" fillId="0" borderId="28" xfId="0" applyNumberFormat="1" applyFont="1" applyBorder="1" applyAlignment="1" applyProtection="1">
      <alignment vertical="top"/>
      <protection locked="0"/>
    </xf>
    <xf numFmtId="188" fontId="21" fillId="0" borderId="28" xfId="0" applyNumberFormat="1" applyFont="1" applyBorder="1" applyAlignment="1">
      <alignment vertical="center"/>
    </xf>
    <xf numFmtId="188" fontId="21" fillId="0" borderId="28" xfId="0" applyNumberFormat="1" applyFont="1" applyBorder="1" applyAlignment="1" applyProtection="1">
      <alignment vertical="center"/>
      <protection locked="0"/>
    </xf>
    <xf numFmtId="188" fontId="21" fillId="0" borderId="28" xfId="0" applyNumberFormat="1" applyFont="1" applyBorder="1" applyAlignment="1">
      <alignment horizontal="right" vertical="center"/>
    </xf>
    <xf numFmtId="188" fontId="25" fillId="0" borderId="28" xfId="0" applyNumberFormat="1" applyFont="1" applyBorder="1" applyAlignment="1">
      <alignment horizontal="right" vertical="center" wrapText="1"/>
    </xf>
    <xf numFmtId="188" fontId="20" fillId="0" borderId="28" xfId="0" applyNumberFormat="1" applyFont="1" applyBorder="1" applyAlignment="1" applyProtection="1">
      <alignment vertical="center"/>
      <protection locked="0"/>
    </xf>
    <xf numFmtId="188" fontId="20" fillId="0" borderId="28" xfId="0" applyNumberFormat="1" applyFont="1" applyBorder="1" applyAlignment="1">
      <alignment horizontal="right" vertical="center"/>
    </xf>
    <xf numFmtId="188" fontId="20" fillId="0" borderId="28" xfId="0" applyNumberFormat="1" applyFont="1" applyBorder="1" applyAlignment="1">
      <alignment vertical="center"/>
    </xf>
    <xf numFmtId="188" fontId="19" fillId="0" borderId="28" xfId="0" applyNumberFormat="1" applyFont="1" applyBorder="1" applyAlignment="1">
      <alignment horizontal="right" vertical="center" wrapText="1"/>
    </xf>
    <xf numFmtId="3" fontId="25" fillId="0" borderId="28" xfId="0" applyNumberFormat="1" applyFont="1" applyBorder="1" applyAlignment="1">
      <alignment horizontal="right" vertical="top" wrapText="1"/>
    </xf>
    <xf numFmtId="3" fontId="19" fillId="0" borderId="28" xfId="0" applyNumberFormat="1" applyFont="1" applyBorder="1" applyAlignment="1">
      <alignment horizontal="right" vertical="top" wrapText="1"/>
    </xf>
    <xf numFmtId="0" fontId="25" fillId="0" borderId="28" xfId="0" applyFont="1" applyBorder="1" applyAlignment="1">
      <alignment horizontal="right" vertical="center" wrapText="1"/>
    </xf>
    <xf numFmtId="0" fontId="25" fillId="0" borderId="28" xfId="0" applyFont="1" applyBorder="1" applyAlignment="1">
      <alignment vertical="center" wrapText="1"/>
    </xf>
    <xf numFmtId="188" fontId="25" fillId="0" borderId="28" xfId="0" applyNumberFormat="1" applyFont="1" applyFill="1" applyBorder="1" applyAlignment="1">
      <alignment horizontal="right" vertical="center" wrapText="1"/>
    </xf>
    <xf numFmtId="0" fontId="19" fillId="0" borderId="28" xfId="0" applyFont="1" applyBorder="1" applyAlignment="1">
      <alignment horizontal="right" vertical="center" wrapText="1"/>
    </xf>
    <xf numFmtId="0" fontId="19" fillId="0" borderId="28" xfId="0" applyFont="1" applyBorder="1" applyAlignment="1">
      <alignment vertical="center" wrapText="1"/>
    </xf>
    <xf numFmtId="188" fontId="20" fillId="0" borderId="28" xfId="0" applyNumberFormat="1" applyFont="1" applyFill="1" applyBorder="1" applyAlignment="1">
      <alignment vertical="center"/>
    </xf>
    <xf numFmtId="188" fontId="20" fillId="0" borderId="28" xfId="0" applyNumberFormat="1" applyFont="1" applyFill="1" applyBorder="1" applyAlignment="1">
      <alignment horizontal="right" vertical="center"/>
    </xf>
    <xf numFmtId="188" fontId="20" fillId="0" borderId="28" xfId="0" applyNumberFormat="1" applyFont="1" applyFill="1" applyBorder="1" applyAlignment="1">
      <alignment horizontal="right"/>
    </xf>
    <xf numFmtId="0" fontId="73" fillId="0" borderId="28" xfId="0" applyFont="1" applyBorder="1" applyAlignment="1">
      <alignment wrapText="1"/>
    </xf>
    <xf numFmtId="0" fontId="72" fillId="0" borderId="28" xfId="0" applyFont="1" applyBorder="1" applyAlignment="1">
      <alignment wrapText="1"/>
    </xf>
    <xf numFmtId="49" fontId="21" fillId="0" borderId="28" xfId="48" applyNumberFormat="1" applyFont="1" applyBorder="1" applyAlignment="1" applyProtection="1">
      <alignment horizontal="center" vertical="center" shrinkToFit="1"/>
      <protection/>
    </xf>
    <xf numFmtId="0" fontId="21" fillId="0" borderId="28" xfId="43" applyNumberFormat="1" applyFont="1" applyBorder="1" applyAlignment="1" applyProtection="1">
      <alignment horizontal="left" vertical="top" wrapText="1"/>
      <protection/>
    </xf>
    <xf numFmtId="49" fontId="73" fillId="0" borderId="28" xfId="0" applyNumberFormat="1" applyFont="1" applyBorder="1" applyAlignment="1">
      <alignment horizontal="center" vertical="top"/>
    </xf>
    <xf numFmtId="49" fontId="72" fillId="0" borderId="28" xfId="0" applyNumberFormat="1" applyFont="1" applyBorder="1" applyAlignment="1">
      <alignment horizontal="center" vertical="top"/>
    </xf>
    <xf numFmtId="49" fontId="72" fillId="0" borderId="28" xfId="0" applyNumberFormat="1" applyFont="1" applyBorder="1" applyAlignment="1">
      <alignment horizontal="center" vertical="top"/>
    </xf>
    <xf numFmtId="0" fontId="73" fillId="0" borderId="28" xfId="0" applyFont="1" applyFill="1" applyBorder="1" applyAlignment="1">
      <alignment horizontal="left" vertical="top" wrapText="1"/>
    </xf>
    <xf numFmtId="0" fontId="72" fillId="0" borderId="28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19" fillId="34" borderId="28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26" fillId="0" borderId="0" xfId="0" applyFont="1" applyAlignment="1">
      <alignment horizontal="center"/>
    </xf>
    <xf numFmtId="188" fontId="17" fillId="0" borderId="28" xfId="33" applyNumberFormat="1" applyFont="1" applyBorder="1" applyAlignment="1" applyProtection="1">
      <alignment horizontal="right" vertical="center"/>
      <protection/>
    </xf>
    <xf numFmtId="188" fontId="21" fillId="0" borderId="28" xfId="33" applyNumberFormat="1" applyFont="1" applyBorder="1" applyAlignment="1" applyProtection="1">
      <alignment horizontal="right" vertical="center"/>
      <protection/>
    </xf>
    <xf numFmtId="188" fontId="17" fillId="0" borderId="35" xfId="33" applyNumberFormat="1" applyFont="1" applyFill="1" applyBorder="1" applyAlignment="1" applyProtection="1">
      <alignment horizontal="right" vertical="center"/>
      <protection/>
    </xf>
    <xf numFmtId="188" fontId="17" fillId="0" borderId="30" xfId="0" applyNumberFormat="1" applyFont="1" applyBorder="1" applyAlignment="1">
      <alignment horizontal="right" vertical="center" wrapText="1"/>
    </xf>
    <xf numFmtId="188" fontId="18" fillId="0" borderId="38" xfId="33" applyNumberFormat="1" applyFont="1" applyFill="1" applyBorder="1" applyAlignment="1" applyProtection="1">
      <alignment horizontal="right" vertical="center"/>
      <protection/>
    </xf>
    <xf numFmtId="188" fontId="17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28" xfId="0" applyFont="1" applyBorder="1" applyAlignment="1">
      <alignment wrapText="1"/>
    </xf>
    <xf numFmtId="49" fontId="21" fillId="0" borderId="33" xfId="48" applyNumberFormat="1" applyFont="1" applyBorder="1" applyAlignment="1" applyProtection="1">
      <alignment horizontal="center" vertical="center" shrinkToFit="1"/>
      <protection/>
    </xf>
    <xf numFmtId="0" fontId="21" fillId="0" borderId="33" xfId="43" applyNumberFormat="1" applyFont="1" applyBorder="1" applyAlignment="1" applyProtection="1">
      <alignment horizontal="left" vertical="top" wrapText="1"/>
      <protection/>
    </xf>
    <xf numFmtId="188" fontId="21" fillId="0" borderId="33" xfId="33" applyNumberFormat="1" applyFont="1" applyBorder="1" applyAlignment="1" applyProtection="1">
      <alignment horizontal="right" vertical="center"/>
      <protection/>
    </xf>
    <xf numFmtId="188" fontId="18" fillId="0" borderId="31" xfId="0" applyNumberFormat="1" applyFont="1" applyBorder="1" applyAlignment="1">
      <alignment horizontal="right" vertical="center" wrapText="1"/>
    </xf>
    <xf numFmtId="188" fontId="18" fillId="0" borderId="28" xfId="33" applyNumberFormat="1" applyFont="1" applyFill="1" applyBorder="1" applyAlignment="1" applyProtection="1">
      <alignment horizontal="right" vertical="center"/>
      <protection/>
    </xf>
    <xf numFmtId="0" fontId="71" fillId="0" borderId="28" xfId="0" applyFont="1" applyBorder="1" applyAlignment="1">
      <alignment horizontal="center" vertical="center" wrapText="1"/>
    </xf>
    <xf numFmtId="188" fontId="71" fillId="0" borderId="28" xfId="0" applyNumberFormat="1" applyFont="1" applyBorder="1" applyAlignment="1">
      <alignment horizontal="right" vertical="center" wrapText="1"/>
    </xf>
    <xf numFmtId="0" fontId="72" fillId="0" borderId="28" xfId="0" applyFont="1" applyBorder="1" applyAlignment="1">
      <alignment vertical="top" wrapText="1"/>
    </xf>
    <xf numFmtId="188" fontId="17" fillId="0" borderId="28" xfId="0" applyNumberFormat="1" applyFont="1" applyFill="1" applyBorder="1" applyAlignment="1">
      <alignment horizontal="right" vertical="center"/>
    </xf>
    <xf numFmtId="0" fontId="77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right" vertical="top"/>
    </xf>
    <xf numFmtId="0" fontId="20" fillId="0" borderId="28" xfId="0" applyFont="1" applyBorder="1" applyAlignment="1">
      <alignment vertical="top" wrapText="1"/>
    </xf>
    <xf numFmtId="1" fontId="19" fillId="0" borderId="28" xfId="0" applyNumberFormat="1" applyFont="1" applyBorder="1" applyAlignment="1">
      <alignment horizontal="right" vertical="top" wrapText="1"/>
    </xf>
    <xf numFmtId="1" fontId="19" fillId="0" borderId="28" xfId="0" applyNumberFormat="1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1" fillId="0" borderId="32" xfId="0" applyFont="1" applyBorder="1" applyAlignment="1">
      <alignment horizontal="right" wrapText="1"/>
    </xf>
    <xf numFmtId="0" fontId="18" fillId="0" borderId="15" xfId="56" applyNumberFormat="1" applyFont="1" applyBorder="1" applyAlignment="1" applyProtection="1">
      <alignment horizontal="center" vertical="center" wrapText="1"/>
      <protection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5" xfId="56" applyNumberFormat="1" applyFont="1" applyBorder="1" applyAlignment="1" applyProtection="1">
      <alignment horizontal="center" vertical="top" wrapText="1"/>
      <protection/>
    </xf>
    <xf numFmtId="0" fontId="18" fillId="0" borderId="1" xfId="0" applyNumberFormat="1" applyFont="1" applyBorder="1" applyAlignment="1">
      <alignment horizontal="center" vertical="top" wrapText="1"/>
    </xf>
    <xf numFmtId="0" fontId="26" fillId="0" borderId="0" xfId="38" applyNumberFormat="1" applyFont="1" applyAlignment="1" applyProtection="1">
      <alignment horizontal="center" wrapText="1"/>
      <protection/>
    </xf>
    <xf numFmtId="0" fontId="14" fillId="0" borderId="0" xfId="0" applyFont="1" applyAlignment="1">
      <alignment horizontal="center" wrapText="1"/>
    </xf>
    <xf numFmtId="188" fontId="18" fillId="0" borderId="41" xfId="64" applyNumberFormat="1" applyFont="1" applyFill="1" applyBorder="1" applyAlignment="1" applyProtection="1">
      <alignment horizontal="center" vertical="center" wrapText="1"/>
      <protection/>
    </xf>
    <xf numFmtId="188" fontId="18" fillId="0" borderId="42" xfId="0" applyNumberFormat="1" applyFont="1" applyFill="1" applyBorder="1" applyAlignment="1">
      <alignment horizontal="center" vertical="center" wrapText="1"/>
    </xf>
    <xf numFmtId="188" fontId="18" fillId="0" borderId="33" xfId="64" applyNumberFormat="1" applyFont="1" applyFill="1" applyBorder="1" applyAlignment="1" applyProtection="1">
      <alignment horizontal="center" vertical="center" wrapText="1"/>
      <protection/>
    </xf>
    <xf numFmtId="188" fontId="18" fillId="0" borderId="31" xfId="0" applyNumberFormat="1" applyFont="1" applyFill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top"/>
    </xf>
    <xf numFmtId="0" fontId="71" fillId="0" borderId="28" xfId="0" applyFont="1" applyBorder="1" applyAlignment="1">
      <alignment horizontal="center" vertical="top"/>
    </xf>
    <xf numFmtId="0" fontId="71" fillId="0" borderId="43" xfId="0" applyFont="1" applyBorder="1" applyAlignment="1">
      <alignment horizontal="center" vertical="top"/>
    </xf>
    <xf numFmtId="49" fontId="73" fillId="0" borderId="28" xfId="0" applyNumberFormat="1" applyFont="1" applyBorder="1" applyAlignment="1">
      <alignment horizontal="center" vertical="top"/>
    </xf>
    <xf numFmtId="49" fontId="72" fillId="0" borderId="28" xfId="0" applyNumberFormat="1" applyFont="1" applyBorder="1" applyAlignment="1">
      <alignment horizontal="center" vertical="top"/>
    </xf>
    <xf numFmtId="49" fontId="73" fillId="0" borderId="28" xfId="0" applyNumberFormat="1" applyFont="1" applyFill="1" applyBorder="1" applyAlignment="1">
      <alignment horizontal="center" vertical="top"/>
    </xf>
    <xf numFmtId="0" fontId="73" fillId="0" borderId="30" xfId="0" applyFont="1" applyBorder="1" applyAlignment="1">
      <alignment horizontal="center"/>
    </xf>
    <xf numFmtId="0" fontId="73" fillId="0" borderId="29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/>
    </xf>
    <xf numFmtId="180" fontId="74" fillId="0" borderId="11" xfId="0" applyNumberFormat="1" applyFont="1" applyBorder="1" applyAlignment="1">
      <alignment horizontal="center" vertical="top" wrapText="1"/>
    </xf>
    <xf numFmtId="0" fontId="74" fillId="0" borderId="11" xfId="0" applyFont="1" applyBorder="1" applyAlignment="1">
      <alignment vertical="top" wrapText="1"/>
    </xf>
    <xf numFmtId="0" fontId="74" fillId="0" borderId="11" xfId="0" applyFont="1" applyBorder="1" applyAlignment="1">
      <alignment horizontal="justify" vertical="top" wrapText="1"/>
    </xf>
    <xf numFmtId="180" fontId="74" fillId="0" borderId="15" xfId="0" applyNumberFormat="1" applyFont="1" applyBorder="1" applyAlignment="1">
      <alignment horizontal="center" vertical="top" wrapText="1"/>
    </xf>
    <xf numFmtId="0" fontId="74" fillId="0" borderId="15" xfId="0" applyFont="1" applyBorder="1" applyAlignment="1">
      <alignment vertical="top" wrapText="1"/>
    </xf>
    <xf numFmtId="0" fontId="74" fillId="0" borderId="15" xfId="0" applyFont="1" applyBorder="1" applyAlignment="1">
      <alignment horizontal="justify" vertical="top" wrapText="1"/>
    </xf>
    <xf numFmtId="0" fontId="74" fillId="0" borderId="15" xfId="0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7" xfId="35"/>
    <cellStyle name="xl108" xfId="36"/>
    <cellStyle name="xl109" xfId="37"/>
    <cellStyle name="xl113" xfId="38"/>
    <cellStyle name="xl114" xfId="39"/>
    <cellStyle name="xl115" xfId="40"/>
    <cellStyle name="xl116" xfId="41"/>
    <cellStyle name="xl117" xfId="42"/>
    <cellStyle name="xl118" xfId="43"/>
    <cellStyle name="xl120" xfId="44"/>
    <cellStyle name="xl121" xfId="45"/>
    <cellStyle name="xl122" xfId="46"/>
    <cellStyle name="xl123" xfId="47"/>
    <cellStyle name="xl124" xfId="48"/>
    <cellStyle name="xl125" xfId="49"/>
    <cellStyle name="xl126" xfId="50"/>
    <cellStyle name="xl127" xfId="51"/>
    <cellStyle name="xl128" xfId="52"/>
    <cellStyle name="xl129" xfId="53"/>
    <cellStyle name="xl130" xfId="54"/>
    <cellStyle name="xl27" xfId="55"/>
    <cellStyle name="xl29" xfId="56"/>
    <cellStyle name="xl30" xfId="57"/>
    <cellStyle name="xl40" xfId="58"/>
    <cellStyle name="xl42" xfId="59"/>
    <cellStyle name="xl43" xfId="60"/>
    <cellStyle name="xl50" xfId="61"/>
    <cellStyle name="xl51" xfId="62"/>
    <cellStyle name="xl52" xfId="63"/>
    <cellStyle name="xl54" xfId="64"/>
    <cellStyle name="xl55" xfId="65"/>
    <cellStyle name="xl57" xfId="66"/>
    <cellStyle name="xl63" xfId="67"/>
    <cellStyle name="xl77" xfId="68"/>
    <cellStyle name="xl82" xfId="69"/>
    <cellStyle name="xl85" xfId="70"/>
    <cellStyle name="xl98" xfId="71"/>
    <cellStyle name="xl99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20.75390625" style="0" customWidth="1"/>
    <col min="2" max="2" width="34.375" style="0" customWidth="1"/>
    <col min="3" max="3" width="12.00390625" style="0" customWidth="1"/>
    <col min="4" max="4" width="0.12890625" style="0" hidden="1" customWidth="1"/>
    <col min="5" max="5" width="11.375" style="0" customWidth="1"/>
    <col min="6" max="6" width="0.12890625" style="0" hidden="1" customWidth="1"/>
    <col min="7" max="7" width="8.875" style="0" hidden="1" customWidth="1"/>
    <col min="8" max="8" width="11.25390625" style="0" customWidth="1"/>
    <col min="9" max="9" width="9.875" style="0" bestFit="1" customWidth="1"/>
    <col min="10" max="10" width="10.625" style="0" bestFit="1" customWidth="1"/>
  </cols>
  <sheetData>
    <row r="1" spans="3:9" ht="15.75">
      <c r="C1" s="203" t="s">
        <v>324</v>
      </c>
      <c r="D1" s="203"/>
      <c r="E1" s="203"/>
      <c r="F1" s="203"/>
      <c r="G1" s="203"/>
      <c r="H1" s="203"/>
      <c r="I1" s="135"/>
    </row>
    <row r="2" spans="3:9" ht="15.75">
      <c r="C2" s="203" t="s">
        <v>325</v>
      </c>
      <c r="D2" s="203"/>
      <c r="E2" s="203"/>
      <c r="F2" s="203"/>
      <c r="G2" s="203"/>
      <c r="H2" s="203"/>
      <c r="I2" s="135"/>
    </row>
    <row r="3" spans="3:9" ht="15">
      <c r="C3" s="203" t="s">
        <v>326</v>
      </c>
      <c r="D3" s="203"/>
      <c r="E3" s="203"/>
      <c r="F3" s="203"/>
      <c r="G3" s="203"/>
      <c r="H3" s="203"/>
      <c r="I3" s="203"/>
    </row>
    <row r="4" spans="3:9" ht="12.75">
      <c r="C4" s="34"/>
      <c r="D4" s="34"/>
      <c r="E4" s="34"/>
      <c r="F4" s="34"/>
      <c r="G4" s="34"/>
      <c r="H4" s="34"/>
      <c r="I4" s="34"/>
    </row>
    <row r="5" spans="1:9" ht="15">
      <c r="A5" s="177"/>
      <c r="B5" s="178" t="s">
        <v>178</v>
      </c>
      <c r="C5" s="174"/>
      <c r="D5" s="174"/>
      <c r="E5" s="174"/>
      <c r="F5" s="174"/>
      <c r="G5" s="174"/>
      <c r="H5" s="174"/>
      <c r="I5" s="34"/>
    </row>
    <row r="6" spans="1:8" ht="12.75" customHeight="1">
      <c r="A6" s="204" t="s">
        <v>113</v>
      </c>
      <c r="B6" s="205"/>
      <c r="C6" s="205"/>
      <c r="D6" s="205"/>
      <c r="E6" s="205"/>
      <c r="F6" s="205"/>
      <c r="G6" s="205"/>
      <c r="H6" s="205"/>
    </row>
    <row r="7" spans="1:8" ht="15" customHeight="1">
      <c r="A7" s="175"/>
      <c r="B7" s="178" t="s">
        <v>295</v>
      </c>
      <c r="C7" s="174"/>
      <c r="D7" s="174"/>
      <c r="E7" s="174"/>
      <c r="F7" s="174"/>
      <c r="G7" s="174"/>
      <c r="H7" s="174"/>
    </row>
    <row r="8" spans="1:8" ht="5.25" customHeight="1">
      <c r="A8" s="3"/>
      <c r="B8" s="5"/>
      <c r="C8" s="35"/>
      <c r="D8" s="35"/>
      <c r="E8" s="35"/>
      <c r="F8" s="35"/>
      <c r="G8" s="35"/>
      <c r="H8" s="35"/>
    </row>
    <row r="9" spans="1:8" ht="30" customHeight="1">
      <c r="A9" s="202" t="s">
        <v>300</v>
      </c>
      <c r="B9" s="202"/>
      <c r="C9" s="202"/>
      <c r="D9" s="202"/>
      <c r="E9" s="202"/>
      <c r="F9" s="202"/>
      <c r="G9" s="202"/>
      <c r="H9" s="202"/>
    </row>
    <row r="10" spans="1:8" ht="12.75" customHeight="1">
      <c r="A10" s="4"/>
      <c r="B10" s="4"/>
      <c r="C10" s="4"/>
      <c r="D10" s="1"/>
      <c r="E10" s="208"/>
      <c r="F10" s="208"/>
      <c r="G10" s="208"/>
      <c r="H10" s="208"/>
    </row>
    <row r="11" spans="1:8" ht="47.25" customHeight="1">
      <c r="A11" s="136" t="s">
        <v>0</v>
      </c>
      <c r="B11" s="136" t="s">
        <v>1</v>
      </c>
      <c r="C11" s="137" t="s">
        <v>292</v>
      </c>
      <c r="D11" s="138"/>
      <c r="E11" s="72" t="s">
        <v>299</v>
      </c>
      <c r="F11" s="137" t="s">
        <v>62</v>
      </c>
      <c r="G11" s="137" t="s">
        <v>87</v>
      </c>
      <c r="H11" s="137" t="s">
        <v>271</v>
      </c>
    </row>
    <row r="12" spans="1:8" ht="25.5">
      <c r="A12" s="139" t="s">
        <v>35</v>
      </c>
      <c r="B12" s="140" t="s">
        <v>94</v>
      </c>
      <c r="C12" s="141">
        <f>C13+C16+C17+C21+C24+C26+C28+C33+C35+C39+C44+C45</f>
        <v>591604</v>
      </c>
      <c r="D12" s="141">
        <f>SUM(D13,D16,D17,D21,D26,D28,D33,D35,D39,D44,D45)</f>
        <v>0</v>
      </c>
      <c r="E12" s="141">
        <f>SUM(E13,E16,E17,E21,E24,E26,E28,E33,E35,E39,E44,E45,E27)</f>
        <v>233927.59999999995</v>
      </c>
      <c r="F12" s="121" t="e">
        <f>IF(E12=0,0,E12/D12*100)</f>
        <v>#DIV/0!</v>
      </c>
      <c r="G12" s="121" t="e">
        <f>IF(E12=0,0,E12/D12*100)</f>
        <v>#DIV/0!</v>
      </c>
      <c r="H12" s="121">
        <f>IF(E12=0,0,E12/C12*100)</f>
        <v>39.541247185617394</v>
      </c>
    </row>
    <row r="13" spans="1:8" ht="12.75">
      <c r="A13" s="139" t="s">
        <v>36</v>
      </c>
      <c r="B13" s="140" t="s">
        <v>16</v>
      </c>
      <c r="C13" s="141">
        <f>SUM(C14)</f>
        <v>340878</v>
      </c>
      <c r="D13" s="141"/>
      <c r="E13" s="141">
        <f>SUM(E14)</f>
        <v>145278.4</v>
      </c>
      <c r="F13" s="121" t="e">
        <f aca="true" t="shared" si="0" ref="F13:F26">IF(E13=0,0,E13/D13*100)</f>
        <v>#DIV/0!</v>
      </c>
      <c r="G13" s="121" t="e">
        <f aca="true" t="shared" si="1" ref="G13:G56">IF(E13=0,0,E13/D13*100)</f>
        <v>#DIV/0!</v>
      </c>
      <c r="H13" s="121">
        <f aca="true" t="shared" si="2" ref="H13:H58">IF(E13=0,0,E13/C13*100)</f>
        <v>42.618884175570145</v>
      </c>
    </row>
    <row r="14" spans="1:8" ht="12.75">
      <c r="A14" s="142" t="s">
        <v>37</v>
      </c>
      <c r="B14" s="143" t="s">
        <v>2</v>
      </c>
      <c r="C14" s="144">
        <v>340878</v>
      </c>
      <c r="D14" s="145"/>
      <c r="E14" s="145">
        <v>145278.4</v>
      </c>
      <c r="F14" s="120" t="e">
        <f t="shared" si="0"/>
        <v>#DIV/0!</v>
      </c>
      <c r="G14" s="120" t="e">
        <f t="shared" si="1"/>
        <v>#DIV/0!</v>
      </c>
      <c r="H14" s="120">
        <f t="shared" si="2"/>
        <v>42.618884175570145</v>
      </c>
    </row>
    <row r="15" spans="1:8" ht="51">
      <c r="A15" s="196" t="s">
        <v>318</v>
      </c>
      <c r="B15" s="197" t="s">
        <v>319</v>
      </c>
      <c r="C15" s="141">
        <f>C16</f>
        <v>9395</v>
      </c>
      <c r="D15" s="146"/>
      <c r="E15" s="146">
        <f>E16</f>
        <v>4223.3</v>
      </c>
      <c r="F15" s="121"/>
      <c r="G15" s="121"/>
      <c r="H15" s="121">
        <f>H16</f>
        <v>44.95263437998936</v>
      </c>
    </row>
    <row r="16" spans="1:8" s="33" customFormat="1" ht="38.25">
      <c r="A16" s="198" t="s">
        <v>320</v>
      </c>
      <c r="B16" s="199" t="s">
        <v>321</v>
      </c>
      <c r="C16" s="144">
        <v>9395</v>
      </c>
      <c r="D16" s="145"/>
      <c r="E16" s="145">
        <v>4223.3</v>
      </c>
      <c r="F16" s="120"/>
      <c r="G16" s="120"/>
      <c r="H16" s="120">
        <f t="shared" si="2"/>
        <v>44.95263437998936</v>
      </c>
    </row>
    <row r="17" spans="1:8" ht="25.5">
      <c r="A17" s="139" t="s">
        <v>38</v>
      </c>
      <c r="B17" s="140" t="s">
        <v>4</v>
      </c>
      <c r="C17" s="141">
        <f>SUM(C18:C20)</f>
        <v>45108</v>
      </c>
      <c r="D17" s="141">
        <f>SUM(D18:D20)</f>
        <v>0</v>
      </c>
      <c r="E17" s="141">
        <f>SUM(E18:E20)</f>
        <v>22166.3</v>
      </c>
      <c r="F17" s="121" t="e">
        <f t="shared" si="0"/>
        <v>#DIV/0!</v>
      </c>
      <c r="G17" s="121" t="e">
        <f t="shared" si="1"/>
        <v>#DIV/0!</v>
      </c>
      <c r="H17" s="121">
        <f t="shared" si="2"/>
        <v>49.140507227099405</v>
      </c>
    </row>
    <row r="18" spans="1:8" ht="25.5">
      <c r="A18" s="142" t="s">
        <v>56</v>
      </c>
      <c r="B18" s="143" t="s">
        <v>272</v>
      </c>
      <c r="C18" s="144">
        <v>37948</v>
      </c>
      <c r="D18" s="145"/>
      <c r="E18" s="145">
        <v>18951.2</v>
      </c>
      <c r="F18" s="120" t="e">
        <f t="shared" si="0"/>
        <v>#DIV/0!</v>
      </c>
      <c r="G18" s="120" t="e">
        <f t="shared" si="1"/>
        <v>#DIV/0!</v>
      </c>
      <c r="H18" s="120">
        <f t="shared" si="2"/>
        <v>49.939917782228314</v>
      </c>
    </row>
    <row r="19" spans="1:8" ht="12.75">
      <c r="A19" s="142" t="s">
        <v>67</v>
      </c>
      <c r="B19" s="143" t="s">
        <v>68</v>
      </c>
      <c r="C19" s="144">
        <v>183</v>
      </c>
      <c r="D19" s="145"/>
      <c r="E19" s="145">
        <v>62.8</v>
      </c>
      <c r="F19" s="120"/>
      <c r="G19" s="120"/>
      <c r="H19" s="120">
        <f t="shared" si="2"/>
        <v>34.31693989071038</v>
      </c>
    </row>
    <row r="20" spans="1:8" ht="51">
      <c r="A20" s="142" t="s">
        <v>291</v>
      </c>
      <c r="B20" s="143" t="s">
        <v>273</v>
      </c>
      <c r="C20" s="144">
        <v>6977</v>
      </c>
      <c r="D20" s="145"/>
      <c r="E20" s="145">
        <v>3152.3</v>
      </c>
      <c r="F20" s="120" t="e">
        <f t="shared" si="0"/>
        <v>#DIV/0!</v>
      </c>
      <c r="G20" s="120" t="e">
        <f t="shared" si="1"/>
        <v>#DIV/0!</v>
      </c>
      <c r="H20" s="120">
        <f t="shared" si="2"/>
        <v>45.18131001863265</v>
      </c>
    </row>
    <row r="21" spans="1:8" ht="12.75">
      <c r="A21" s="139" t="s">
        <v>39</v>
      </c>
      <c r="B21" s="140" t="s">
        <v>5</v>
      </c>
      <c r="C21" s="141">
        <f>SUM(C22:C23)</f>
        <v>96900</v>
      </c>
      <c r="D21" s="141">
        <f>SUM(D22:D23)</f>
        <v>0</v>
      </c>
      <c r="E21" s="141">
        <f>SUM(E22:E23)</f>
        <v>29046.699999999997</v>
      </c>
      <c r="F21" s="121" t="e">
        <f t="shared" si="0"/>
        <v>#DIV/0!</v>
      </c>
      <c r="G21" s="121" t="e">
        <f t="shared" si="1"/>
        <v>#DIV/0!</v>
      </c>
      <c r="H21" s="121">
        <f t="shared" si="2"/>
        <v>29.97595459236326</v>
      </c>
    </row>
    <row r="22" spans="1:8" ht="12.75">
      <c r="A22" s="142" t="s">
        <v>57</v>
      </c>
      <c r="B22" s="143" t="s">
        <v>6</v>
      </c>
      <c r="C22" s="147">
        <v>26883</v>
      </c>
      <c r="D22" s="148"/>
      <c r="E22" s="148">
        <v>1172.6</v>
      </c>
      <c r="F22" s="149" t="e">
        <f t="shared" si="0"/>
        <v>#DIV/0!</v>
      </c>
      <c r="G22" s="120" t="e">
        <f t="shared" si="1"/>
        <v>#DIV/0!</v>
      </c>
      <c r="H22" s="149">
        <f t="shared" si="2"/>
        <v>4.361864375255737</v>
      </c>
    </row>
    <row r="23" spans="1:8" ht="12.75">
      <c r="A23" s="142" t="s">
        <v>61</v>
      </c>
      <c r="B23" s="143" t="s">
        <v>3</v>
      </c>
      <c r="C23" s="147">
        <v>70017</v>
      </c>
      <c r="D23" s="148"/>
      <c r="E23" s="148">
        <v>27874.1</v>
      </c>
      <c r="F23" s="149" t="e">
        <f t="shared" si="0"/>
        <v>#DIV/0!</v>
      </c>
      <c r="G23" s="120" t="e">
        <f t="shared" si="1"/>
        <v>#DIV/0!</v>
      </c>
      <c r="H23" s="149">
        <f t="shared" si="2"/>
        <v>39.810474599025945</v>
      </c>
    </row>
    <row r="24" spans="1:8" ht="38.25">
      <c r="A24" s="139" t="s">
        <v>179</v>
      </c>
      <c r="B24" s="140" t="s">
        <v>212</v>
      </c>
      <c r="C24" s="150">
        <v>500</v>
      </c>
      <c r="D24" s="151"/>
      <c r="E24" s="151">
        <v>-189.5</v>
      </c>
      <c r="F24" s="149"/>
      <c r="G24" s="152"/>
      <c r="H24" s="152">
        <f>IF(E24=0,0,E24/C24*100)</f>
        <v>-37.9</v>
      </c>
    </row>
    <row r="25" spans="1:8" ht="38.25">
      <c r="A25" s="142" t="s">
        <v>69</v>
      </c>
      <c r="B25" s="143" t="s">
        <v>91</v>
      </c>
      <c r="C25" s="154">
        <v>500</v>
      </c>
      <c r="D25" s="148"/>
      <c r="E25" s="148">
        <v>-189.5</v>
      </c>
      <c r="F25" s="149"/>
      <c r="G25" s="149">
        <v>0</v>
      </c>
      <c r="H25" s="149">
        <f>IF(E25=0,0,E25/C25*100)</f>
        <v>-37.9</v>
      </c>
    </row>
    <row r="26" spans="1:8" ht="25.5">
      <c r="A26" s="139" t="s">
        <v>40</v>
      </c>
      <c r="B26" s="140" t="s">
        <v>90</v>
      </c>
      <c r="C26" s="153">
        <v>13146</v>
      </c>
      <c r="D26" s="151"/>
      <c r="E26" s="151">
        <v>5513.6</v>
      </c>
      <c r="F26" s="152" t="e">
        <f t="shared" si="0"/>
        <v>#DIV/0!</v>
      </c>
      <c r="G26" s="121" t="e">
        <f t="shared" si="1"/>
        <v>#DIV/0!</v>
      </c>
      <c r="H26" s="121">
        <f t="shared" si="2"/>
        <v>41.94127491252092</v>
      </c>
    </row>
    <row r="27" spans="1:8" ht="51" hidden="1">
      <c r="A27" s="139" t="s">
        <v>214</v>
      </c>
      <c r="B27" s="140" t="s">
        <v>215</v>
      </c>
      <c r="C27" s="150"/>
      <c r="D27" s="151"/>
      <c r="E27" s="151"/>
      <c r="F27" s="149"/>
      <c r="G27" s="152"/>
      <c r="H27" s="149">
        <v>0</v>
      </c>
    </row>
    <row r="28" spans="1:8" ht="63.75">
      <c r="A28" s="139" t="s">
        <v>41</v>
      </c>
      <c r="B28" s="140" t="s">
        <v>17</v>
      </c>
      <c r="C28" s="153">
        <f>SUM(C29:C32)</f>
        <v>41293</v>
      </c>
      <c r="D28" s="153">
        <f>SUM(D29:D32)</f>
        <v>0</v>
      </c>
      <c r="E28" s="153">
        <f>SUM(E29:E32)</f>
        <v>15751.4</v>
      </c>
      <c r="F28" s="152" t="e">
        <f>IF(E28=0,0,E28/D28*100)</f>
        <v>#DIV/0!</v>
      </c>
      <c r="G28" s="152" t="e">
        <f t="shared" si="1"/>
        <v>#DIV/0!</v>
      </c>
      <c r="H28" s="152">
        <f t="shared" si="2"/>
        <v>38.145448381081536</v>
      </c>
    </row>
    <row r="29" spans="1:8" ht="102">
      <c r="A29" s="142" t="s">
        <v>105</v>
      </c>
      <c r="B29" s="143" t="s">
        <v>274</v>
      </c>
      <c r="C29" s="154">
        <v>30846</v>
      </c>
      <c r="D29" s="148"/>
      <c r="E29" s="148">
        <v>12284.4</v>
      </c>
      <c r="F29" s="149" t="e">
        <f aca="true" t="shared" si="3" ref="F29:F47">IF(E29=0,0,E29/D29*100)</f>
        <v>#DIV/0!</v>
      </c>
      <c r="G29" s="149" t="e">
        <f t="shared" si="1"/>
        <v>#DIV/0!</v>
      </c>
      <c r="H29" s="149">
        <f t="shared" si="2"/>
        <v>39.82493678272709</v>
      </c>
    </row>
    <row r="30" spans="1:8" ht="89.25">
      <c r="A30" s="142" t="s">
        <v>83</v>
      </c>
      <c r="B30" s="143" t="s">
        <v>275</v>
      </c>
      <c r="C30" s="154">
        <v>1019</v>
      </c>
      <c r="D30" s="148"/>
      <c r="E30" s="148">
        <v>614.1</v>
      </c>
      <c r="F30" s="149" t="e">
        <f t="shared" si="3"/>
        <v>#DIV/0!</v>
      </c>
      <c r="G30" s="149">
        <v>0</v>
      </c>
      <c r="H30" s="149">
        <f t="shared" si="2"/>
        <v>60.26496565260059</v>
      </c>
    </row>
    <row r="31" spans="1:8" ht="76.5">
      <c r="A31" s="142" t="s">
        <v>70</v>
      </c>
      <c r="B31" s="143" t="s">
        <v>71</v>
      </c>
      <c r="C31" s="154">
        <v>48</v>
      </c>
      <c r="D31" s="148"/>
      <c r="E31" s="148">
        <v>88.3</v>
      </c>
      <c r="F31" s="149" t="e">
        <f t="shared" si="3"/>
        <v>#DIV/0!</v>
      </c>
      <c r="G31" s="149" t="e">
        <f t="shared" si="1"/>
        <v>#DIV/0!</v>
      </c>
      <c r="H31" s="149">
        <f t="shared" si="2"/>
        <v>183.95833333333334</v>
      </c>
    </row>
    <row r="32" spans="1:8" ht="102">
      <c r="A32" s="142" t="s">
        <v>93</v>
      </c>
      <c r="B32" s="143" t="s">
        <v>276</v>
      </c>
      <c r="C32" s="154">
        <v>9380</v>
      </c>
      <c r="D32" s="147"/>
      <c r="E32" s="147">
        <v>2764.6</v>
      </c>
      <c r="F32" s="149" t="e">
        <f t="shared" si="3"/>
        <v>#DIV/0!</v>
      </c>
      <c r="G32" s="149" t="e">
        <f t="shared" si="1"/>
        <v>#DIV/0!</v>
      </c>
      <c r="H32" s="149">
        <f t="shared" si="2"/>
        <v>29.47334754797441</v>
      </c>
    </row>
    <row r="33" spans="1:8" ht="25.5">
      <c r="A33" s="139" t="s">
        <v>42</v>
      </c>
      <c r="B33" s="140" t="s">
        <v>18</v>
      </c>
      <c r="C33" s="153">
        <f>SUM(C34)</f>
        <v>3820</v>
      </c>
      <c r="D33" s="153"/>
      <c r="E33" s="153">
        <f>SUM(E34)</f>
        <v>1682</v>
      </c>
      <c r="F33" s="152" t="e">
        <f t="shared" si="3"/>
        <v>#DIV/0!</v>
      </c>
      <c r="G33" s="152" t="e">
        <f t="shared" si="1"/>
        <v>#DIV/0!</v>
      </c>
      <c r="H33" s="152">
        <f t="shared" si="2"/>
        <v>44.031413612565444</v>
      </c>
    </row>
    <row r="34" spans="1:8" ht="25.5">
      <c r="A34" s="142" t="s">
        <v>43</v>
      </c>
      <c r="B34" s="143" t="s">
        <v>277</v>
      </c>
      <c r="C34" s="147">
        <v>3820</v>
      </c>
      <c r="D34" s="148"/>
      <c r="E34" s="148">
        <v>1682</v>
      </c>
      <c r="F34" s="149" t="e">
        <f t="shared" si="3"/>
        <v>#DIV/0!</v>
      </c>
      <c r="G34" s="149" t="e">
        <f t="shared" si="1"/>
        <v>#DIV/0!</v>
      </c>
      <c r="H34" s="149">
        <f t="shared" si="2"/>
        <v>44.031413612565444</v>
      </c>
    </row>
    <row r="35" spans="1:9" ht="38.25">
      <c r="A35" s="155" t="s">
        <v>115</v>
      </c>
      <c r="B35" s="140" t="s">
        <v>278</v>
      </c>
      <c r="C35" s="151">
        <f>C37+C38</f>
        <v>350</v>
      </c>
      <c r="D35" s="151"/>
      <c r="E35" s="151">
        <f>E36+E37+E38</f>
        <v>559.9000000000001</v>
      </c>
      <c r="F35" s="152"/>
      <c r="G35" s="152"/>
      <c r="H35" s="152">
        <f t="shared" si="2"/>
        <v>159.9714285714286</v>
      </c>
      <c r="I35" s="7"/>
    </row>
    <row r="36" spans="1:9" ht="38.25">
      <c r="A36" s="156" t="s">
        <v>213</v>
      </c>
      <c r="B36" s="143" t="s">
        <v>270</v>
      </c>
      <c r="C36" s="151">
        <v>0</v>
      </c>
      <c r="D36" s="151"/>
      <c r="E36" s="151">
        <v>0</v>
      </c>
      <c r="F36" s="152"/>
      <c r="G36" s="152"/>
      <c r="H36" s="149">
        <f t="shared" si="2"/>
        <v>0</v>
      </c>
      <c r="I36" s="7"/>
    </row>
    <row r="37" spans="1:9" ht="51">
      <c r="A37" s="156" t="s">
        <v>268</v>
      </c>
      <c r="B37" s="176" t="s">
        <v>269</v>
      </c>
      <c r="C37" s="148">
        <v>10</v>
      </c>
      <c r="D37" s="151"/>
      <c r="E37" s="148">
        <v>19.7</v>
      </c>
      <c r="F37" s="152"/>
      <c r="G37" s="152"/>
      <c r="H37" s="149">
        <f t="shared" si="2"/>
        <v>197</v>
      </c>
      <c r="I37" s="7"/>
    </row>
    <row r="38" spans="1:9" ht="25.5">
      <c r="A38" s="156" t="s">
        <v>116</v>
      </c>
      <c r="B38" s="143" t="s">
        <v>119</v>
      </c>
      <c r="C38" s="147">
        <v>340</v>
      </c>
      <c r="D38" s="151"/>
      <c r="E38" s="148">
        <v>540.2</v>
      </c>
      <c r="F38" s="152"/>
      <c r="G38" s="152"/>
      <c r="H38" s="149">
        <f t="shared" si="2"/>
        <v>158.88235294117646</v>
      </c>
      <c r="I38" s="7"/>
    </row>
    <row r="39" spans="1:8" s="23" customFormat="1" ht="38.25">
      <c r="A39" s="139" t="s">
        <v>58</v>
      </c>
      <c r="B39" s="140" t="s">
        <v>59</v>
      </c>
      <c r="C39" s="151">
        <f>SUM(C40:C43)</f>
        <v>32442</v>
      </c>
      <c r="D39" s="151">
        <f>SUM(D40:D43)</f>
        <v>0</v>
      </c>
      <c r="E39" s="151">
        <f>SUM(E40:E43)</f>
        <v>3576.9</v>
      </c>
      <c r="F39" s="152" t="e">
        <f t="shared" si="3"/>
        <v>#DIV/0!</v>
      </c>
      <c r="G39" s="152" t="e">
        <f t="shared" si="1"/>
        <v>#DIV/0!</v>
      </c>
      <c r="H39" s="149">
        <f t="shared" si="2"/>
        <v>11.025522470871094</v>
      </c>
    </row>
    <row r="40" spans="1:8" ht="38.25">
      <c r="A40" s="142" t="s">
        <v>82</v>
      </c>
      <c r="B40" s="143" t="s">
        <v>279</v>
      </c>
      <c r="C40" s="148">
        <v>0</v>
      </c>
      <c r="D40" s="148"/>
      <c r="E40" s="148">
        <v>4</v>
      </c>
      <c r="F40" s="152"/>
      <c r="G40" s="149" t="e">
        <f t="shared" si="1"/>
        <v>#DIV/0!</v>
      </c>
      <c r="H40" s="149"/>
    </row>
    <row r="41" spans="1:8" ht="114.75">
      <c r="A41" s="142" t="s">
        <v>108</v>
      </c>
      <c r="B41" s="143" t="s">
        <v>109</v>
      </c>
      <c r="C41" s="148">
        <v>0</v>
      </c>
      <c r="D41" s="148"/>
      <c r="E41" s="148">
        <v>7</v>
      </c>
      <c r="F41" s="152"/>
      <c r="G41" s="149"/>
      <c r="H41" s="152"/>
    </row>
    <row r="42" spans="1:8" ht="127.5">
      <c r="A42" s="142" t="s">
        <v>106</v>
      </c>
      <c r="B42" s="143" t="s">
        <v>280</v>
      </c>
      <c r="C42" s="154">
        <v>5002</v>
      </c>
      <c r="D42" s="148"/>
      <c r="E42" s="148">
        <v>437.3</v>
      </c>
      <c r="F42" s="149" t="e">
        <f t="shared" si="3"/>
        <v>#DIV/0!</v>
      </c>
      <c r="G42" s="149" t="e">
        <f t="shared" si="1"/>
        <v>#DIV/0!</v>
      </c>
      <c r="H42" s="149">
        <f t="shared" si="2"/>
        <v>8.74250299880048</v>
      </c>
    </row>
    <row r="43" spans="1:8" ht="63.75">
      <c r="A43" s="142" t="s">
        <v>107</v>
      </c>
      <c r="B43" s="143" t="s">
        <v>281</v>
      </c>
      <c r="C43" s="154">
        <v>27440</v>
      </c>
      <c r="D43" s="148"/>
      <c r="E43" s="148">
        <v>3128.6</v>
      </c>
      <c r="F43" s="149" t="e">
        <f t="shared" si="3"/>
        <v>#DIV/0!</v>
      </c>
      <c r="G43" s="149" t="e">
        <f t="shared" si="1"/>
        <v>#DIV/0!</v>
      </c>
      <c r="H43" s="149">
        <f t="shared" si="2"/>
        <v>11.401603498542274</v>
      </c>
    </row>
    <row r="44" spans="1:8" ht="25.5">
      <c r="A44" s="139" t="s">
        <v>44</v>
      </c>
      <c r="B44" s="140" t="s">
        <v>19</v>
      </c>
      <c r="C44" s="153">
        <v>6653</v>
      </c>
      <c r="D44" s="153"/>
      <c r="E44" s="153">
        <v>5200.1</v>
      </c>
      <c r="F44" s="152" t="e">
        <f t="shared" si="3"/>
        <v>#DIV/0!</v>
      </c>
      <c r="G44" s="152" t="e">
        <f t="shared" si="1"/>
        <v>#DIV/0!</v>
      </c>
      <c r="H44" s="152">
        <f t="shared" si="2"/>
        <v>78.16173154967684</v>
      </c>
    </row>
    <row r="45" spans="1:8" ht="12.75">
      <c r="A45" s="139" t="s">
        <v>73</v>
      </c>
      <c r="B45" s="140" t="s">
        <v>282</v>
      </c>
      <c r="C45" s="153">
        <v>1119</v>
      </c>
      <c r="D45" s="153"/>
      <c r="E45" s="153">
        <v>1118.5</v>
      </c>
      <c r="F45" s="152" t="e">
        <f t="shared" si="3"/>
        <v>#DIV/0!</v>
      </c>
      <c r="G45" s="152">
        <v>0</v>
      </c>
      <c r="H45" s="152">
        <f t="shared" si="2"/>
        <v>99.95531724754245</v>
      </c>
    </row>
    <row r="46" spans="1:8" ht="25.5">
      <c r="A46" s="139" t="s">
        <v>84</v>
      </c>
      <c r="B46" s="140" t="s">
        <v>85</v>
      </c>
      <c r="C46" s="153"/>
      <c r="D46" s="153"/>
      <c r="E46" s="153"/>
      <c r="F46" s="152">
        <f t="shared" si="3"/>
        <v>0</v>
      </c>
      <c r="G46" s="152">
        <v>0</v>
      </c>
      <c r="H46" s="152">
        <v>0</v>
      </c>
    </row>
    <row r="47" spans="1:8" ht="25.5">
      <c r="A47" s="157" t="s">
        <v>45</v>
      </c>
      <c r="B47" s="158" t="s">
        <v>20</v>
      </c>
      <c r="C47" s="150">
        <f>SUM(C48+C53)</f>
        <v>1759423.4</v>
      </c>
      <c r="D47" s="150" t="e">
        <f>SUM(#REF!+D48+#REF!-D55)</f>
        <v>#REF!</v>
      </c>
      <c r="E47" s="159">
        <f>SUM(E48,E53:E55)</f>
        <v>837202.0999999999</v>
      </c>
      <c r="F47" s="152" t="e">
        <f t="shared" si="3"/>
        <v>#REF!</v>
      </c>
      <c r="G47" s="121" t="e">
        <f t="shared" si="1"/>
        <v>#REF!</v>
      </c>
      <c r="H47" s="152">
        <f>IF(E47=0,0,E47/C47*100)</f>
        <v>47.583890267686556</v>
      </c>
    </row>
    <row r="48" spans="1:8" ht="38.25">
      <c r="A48" s="157" t="s">
        <v>46</v>
      </c>
      <c r="B48" s="158" t="s">
        <v>72</v>
      </c>
      <c r="C48" s="150">
        <f>SUM(C49:C52)</f>
        <v>1755853</v>
      </c>
      <c r="D48" s="150">
        <f>SUM(D49:D52)</f>
        <v>0</v>
      </c>
      <c r="E48" s="150">
        <f>SUM(E49:E52)</f>
        <v>802131.8999999999</v>
      </c>
      <c r="F48" s="152"/>
      <c r="G48" s="149"/>
      <c r="H48" s="149">
        <f aca="true" t="shared" si="4" ref="H48:H53">IF(E48=0,0,E48/C48*100)</f>
        <v>45.68331745311253</v>
      </c>
    </row>
    <row r="49" spans="1:8" ht="25.5">
      <c r="A49" s="157" t="s">
        <v>221</v>
      </c>
      <c r="B49" s="158" t="s">
        <v>189</v>
      </c>
      <c r="C49" s="150">
        <v>143317.8</v>
      </c>
      <c r="D49" s="150"/>
      <c r="E49" s="150">
        <v>105252.4</v>
      </c>
      <c r="F49" s="152"/>
      <c r="G49" s="152"/>
      <c r="H49" s="152">
        <f t="shared" si="4"/>
        <v>73.43986580871322</v>
      </c>
    </row>
    <row r="50" spans="1:8" ht="25.5">
      <c r="A50" s="157" t="s">
        <v>222</v>
      </c>
      <c r="B50" s="158" t="s">
        <v>216</v>
      </c>
      <c r="C50" s="150">
        <v>572273.2</v>
      </c>
      <c r="D50" s="153"/>
      <c r="E50" s="162">
        <v>108123.9</v>
      </c>
      <c r="F50" s="152"/>
      <c r="G50" s="152"/>
      <c r="H50" s="152">
        <f t="shared" si="4"/>
        <v>18.89375563978883</v>
      </c>
    </row>
    <row r="51" spans="1:8" ht="25.5">
      <c r="A51" s="157" t="s">
        <v>223</v>
      </c>
      <c r="B51" s="158" t="s">
        <v>190</v>
      </c>
      <c r="C51" s="159">
        <v>987052.8</v>
      </c>
      <c r="D51" s="153"/>
      <c r="E51" s="153">
        <v>568755.6</v>
      </c>
      <c r="F51" s="152"/>
      <c r="G51" s="152"/>
      <c r="H51" s="152">
        <f t="shared" si="4"/>
        <v>57.621598358264116</v>
      </c>
    </row>
    <row r="52" spans="1:8" ht="12.75">
      <c r="A52" s="157" t="s">
        <v>220</v>
      </c>
      <c r="B52" s="158" t="s">
        <v>111</v>
      </c>
      <c r="C52" s="153">
        <v>53209.2</v>
      </c>
      <c r="D52" s="153"/>
      <c r="E52" s="153">
        <v>20000</v>
      </c>
      <c r="F52" s="116"/>
      <c r="G52" s="117"/>
      <c r="H52" s="152">
        <f t="shared" si="4"/>
        <v>37.58748487103734</v>
      </c>
    </row>
    <row r="53" spans="1:8" ht="12.75">
      <c r="A53" s="157" t="s">
        <v>104</v>
      </c>
      <c r="B53" s="158" t="s">
        <v>225</v>
      </c>
      <c r="C53" s="153">
        <v>3570.4</v>
      </c>
      <c r="D53" s="153"/>
      <c r="E53" s="153">
        <v>2764.7</v>
      </c>
      <c r="F53" s="153"/>
      <c r="G53" s="152"/>
      <c r="H53" s="152">
        <f t="shared" si="4"/>
        <v>77.43390096347747</v>
      </c>
    </row>
    <row r="54" spans="1:8" ht="102">
      <c r="A54" s="160" t="s">
        <v>322</v>
      </c>
      <c r="B54" s="161" t="s">
        <v>110</v>
      </c>
      <c r="C54" s="118">
        <v>0</v>
      </c>
      <c r="D54" s="118"/>
      <c r="E54" s="118">
        <v>54505.4</v>
      </c>
      <c r="F54" s="118"/>
      <c r="G54" s="119"/>
      <c r="H54" s="119">
        <v>0</v>
      </c>
    </row>
    <row r="55" spans="1:8" ht="51">
      <c r="A55" s="160" t="s">
        <v>323</v>
      </c>
      <c r="B55" s="143" t="s">
        <v>97</v>
      </c>
      <c r="C55" s="147">
        <v>0</v>
      </c>
      <c r="D55" s="147"/>
      <c r="E55" s="147">
        <v>-22199.9</v>
      </c>
      <c r="F55" s="147"/>
      <c r="G55" s="149"/>
      <c r="H55" s="147">
        <v>0</v>
      </c>
    </row>
    <row r="56" spans="1:9" ht="16.5" customHeight="1">
      <c r="A56" s="157"/>
      <c r="B56" s="158" t="s">
        <v>9</v>
      </c>
      <c r="C56" s="159">
        <f>(C47+C12)</f>
        <v>2351027.4</v>
      </c>
      <c r="D56" s="159" t="e">
        <f>(D47+D12)</f>
        <v>#REF!</v>
      </c>
      <c r="E56" s="159">
        <f>(E47+E12)</f>
        <v>1071129.6999999997</v>
      </c>
      <c r="F56" s="163"/>
      <c r="G56" s="164" t="e">
        <f t="shared" si="1"/>
        <v>#REF!</v>
      </c>
      <c r="H56" s="163">
        <f>IF(E56=0,0,E56/C56*100)</f>
        <v>45.56006875972606</v>
      </c>
      <c r="I56" s="17"/>
    </row>
    <row r="57" spans="1:10" ht="19.5" customHeight="1" hidden="1">
      <c r="A57" s="9">
        <v>1050201040000000</v>
      </c>
      <c r="B57" s="22" t="s">
        <v>117</v>
      </c>
      <c r="C57" s="36"/>
      <c r="D57" s="38"/>
      <c r="E57" s="36"/>
      <c r="F57" s="37"/>
      <c r="G57" s="37">
        <v>100</v>
      </c>
      <c r="H57" s="20">
        <f t="shared" si="2"/>
        <v>0</v>
      </c>
      <c r="J57" s="40"/>
    </row>
    <row r="58" spans="1:8" ht="18" customHeight="1" hidden="1">
      <c r="A58" s="9">
        <v>1050201040000000</v>
      </c>
      <c r="B58" s="8" t="s">
        <v>81</v>
      </c>
      <c r="C58" s="18"/>
      <c r="D58" s="18"/>
      <c r="E58" s="18"/>
      <c r="F58" s="19"/>
      <c r="G58" s="19">
        <v>100</v>
      </c>
      <c r="H58" s="20">
        <f t="shared" si="2"/>
        <v>0</v>
      </c>
    </row>
    <row r="59" spans="1:8" ht="0.75" customHeight="1" hidden="1">
      <c r="A59" s="9"/>
      <c r="B59" s="22" t="s">
        <v>118</v>
      </c>
      <c r="C59" s="36">
        <v>0</v>
      </c>
      <c r="D59" s="36"/>
      <c r="E59" s="36"/>
      <c r="F59" s="37"/>
      <c r="G59" s="37"/>
      <c r="H59" s="39">
        <v>0</v>
      </c>
    </row>
    <row r="60" spans="1:8" ht="27" customHeight="1">
      <c r="A60" s="11"/>
      <c r="B60" s="12"/>
      <c r="C60" s="30"/>
      <c r="D60" s="13"/>
      <c r="E60" s="30"/>
      <c r="F60" s="14"/>
      <c r="G60" s="14"/>
      <c r="H60" s="15"/>
    </row>
    <row r="61" spans="1:9" ht="12.75">
      <c r="A61" s="10"/>
      <c r="B61" s="21"/>
      <c r="C61" s="16"/>
      <c r="D61" s="10"/>
      <c r="E61" s="16"/>
      <c r="F61" s="10"/>
      <c r="G61" s="10"/>
      <c r="I61" s="17"/>
    </row>
    <row r="62" spans="1:8" ht="29.25" customHeight="1">
      <c r="A62" s="206"/>
      <c r="B62" s="207"/>
      <c r="C62" s="207"/>
      <c r="D62" s="207"/>
      <c r="E62" s="207"/>
      <c r="F62" s="207"/>
      <c r="G62" s="207"/>
      <c r="H62" s="207"/>
    </row>
    <row r="63" spans="1:7" ht="14.25" customHeight="1">
      <c r="A63" s="10"/>
      <c r="B63" s="21"/>
      <c r="C63" s="10"/>
      <c r="D63" s="10"/>
      <c r="F63" s="10"/>
      <c r="G63" s="10"/>
    </row>
    <row r="64" spans="1:7" ht="12.75">
      <c r="A64" s="10"/>
      <c r="B64" s="10"/>
      <c r="C64" s="10"/>
      <c r="D64" s="10"/>
      <c r="E64" s="10"/>
      <c r="F64" s="10"/>
      <c r="G64" s="10"/>
    </row>
    <row r="65" spans="1:7" ht="12.75">
      <c r="A65" s="10"/>
      <c r="B65" s="10"/>
      <c r="C65" s="10"/>
      <c r="D65" s="10"/>
      <c r="E65" s="10"/>
      <c r="F65" s="10"/>
      <c r="G65" s="10"/>
    </row>
    <row r="66" spans="1:7" ht="12.75">
      <c r="A66" s="10"/>
      <c r="B66" s="10"/>
      <c r="C66" s="10"/>
      <c r="D66" s="10"/>
      <c r="E66" s="10"/>
      <c r="F66" s="10"/>
      <c r="G66" s="10"/>
    </row>
    <row r="67" spans="1:8" ht="54" customHeight="1">
      <c r="A67" s="201"/>
      <c r="B67" s="201"/>
      <c r="C67" s="201"/>
      <c r="D67" s="201"/>
      <c r="E67" s="201"/>
      <c r="F67" s="201"/>
      <c r="G67" s="201"/>
      <c r="H67" s="201"/>
    </row>
    <row r="69" ht="12.75" customHeight="1" hidden="1"/>
    <row r="71" spans="1:8" ht="28.5" customHeight="1">
      <c r="A71" s="200"/>
      <c r="B71" s="200"/>
      <c r="C71" s="200"/>
      <c r="D71" s="200"/>
      <c r="E71" s="200"/>
      <c r="F71" s="200"/>
      <c r="G71" s="200"/>
      <c r="H71" s="200"/>
    </row>
    <row r="72" spans="1:8" ht="16.5" customHeight="1">
      <c r="A72" s="200"/>
      <c r="B72" s="200"/>
      <c r="C72" s="200"/>
      <c r="D72" s="200"/>
      <c r="E72" s="200"/>
      <c r="F72" s="200"/>
      <c r="G72" s="200"/>
      <c r="H72" s="200"/>
    </row>
    <row r="73" spans="1:8" ht="15" customHeight="1" hidden="1">
      <c r="A73" s="200"/>
      <c r="B73" s="200"/>
      <c r="C73" s="200"/>
      <c r="D73" s="200"/>
      <c r="E73" s="200"/>
      <c r="F73" s="200"/>
      <c r="G73" s="200"/>
      <c r="H73" s="200"/>
    </row>
    <row r="74" spans="1:8" ht="0.75" customHeight="1">
      <c r="A74" s="200"/>
      <c r="B74" s="200"/>
      <c r="C74" s="200"/>
      <c r="D74" s="200"/>
      <c r="E74" s="200"/>
      <c r="F74" s="200"/>
      <c r="G74" s="200"/>
      <c r="H74" s="200"/>
    </row>
    <row r="75" ht="18" customHeight="1">
      <c r="B75" s="2"/>
    </row>
    <row r="76" ht="16.5" customHeight="1">
      <c r="B76" s="2"/>
    </row>
    <row r="77" ht="15" customHeight="1">
      <c r="B77" s="2"/>
    </row>
    <row r="78" ht="26.25" customHeight="1">
      <c r="B78" s="2"/>
    </row>
    <row r="79" ht="15.75" customHeight="1"/>
    <row r="80" ht="15" customHeight="1"/>
    <row r="81" ht="14.25" customHeight="1"/>
    <row r="82" ht="15" customHeight="1"/>
    <row r="83" ht="15.75" customHeight="1"/>
    <row r="84" ht="13.5" customHeight="1"/>
    <row r="85" ht="15" customHeight="1"/>
    <row r="86" ht="16.5" customHeight="1"/>
    <row r="87" ht="13.5" customHeight="1"/>
    <row r="88" ht="15.75" customHeight="1"/>
    <row r="89" ht="15.75" customHeight="1"/>
    <row r="90" ht="16.5" customHeight="1"/>
    <row r="91" ht="26.25" customHeight="1"/>
    <row r="92" ht="26.25" customHeight="1"/>
    <row r="93" ht="28.5" customHeight="1"/>
    <row r="94" ht="28.5" customHeight="1"/>
    <row r="95" ht="27.75" customHeight="1"/>
    <row r="96" ht="37.5" customHeight="1"/>
    <row r="97" ht="15" customHeight="1"/>
    <row r="98" ht="24.75" customHeight="1"/>
    <row r="99" ht="25.5" customHeight="1"/>
    <row r="100" ht="25.5" customHeight="1"/>
    <row r="101" ht="16.5" customHeight="1"/>
    <row r="102" ht="37.5" customHeight="1"/>
    <row r="103" ht="16.5" customHeight="1"/>
    <row r="104" ht="27.75" customHeight="1"/>
    <row r="105" ht="52.5" customHeight="1"/>
    <row r="106" ht="63.75" customHeight="1"/>
    <row r="107" ht="37.5" customHeight="1"/>
    <row r="108" ht="12.75" customHeight="1"/>
    <row r="109" ht="40.5" customHeight="1"/>
    <row r="110" ht="53.25" customHeight="1"/>
    <row r="111" ht="39" customHeight="1"/>
  </sheetData>
  <sheetProtection/>
  <mergeCells count="9">
    <mergeCell ref="A71:H74"/>
    <mergeCell ref="A67:H67"/>
    <mergeCell ref="A9:H9"/>
    <mergeCell ref="C2:H2"/>
    <mergeCell ref="C1:H1"/>
    <mergeCell ref="C3:I3"/>
    <mergeCell ref="A6:H6"/>
    <mergeCell ref="A62:H62"/>
    <mergeCell ref="E10:H10"/>
  </mergeCells>
  <printOptions/>
  <pageMargins left="0.984251968503937" right="0.5905511811023623" top="0.7480314960629921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D17" sqref="D17"/>
    </sheetView>
  </sheetViews>
  <sheetFormatPr defaultColWidth="9.00390625" defaultRowHeight="12.75"/>
  <cols>
    <col min="1" max="1" width="21.625" style="52" customWidth="1"/>
    <col min="2" max="2" width="38.25390625" style="53" customWidth="1"/>
    <col min="3" max="3" width="10.75390625" style="54" customWidth="1"/>
    <col min="4" max="4" width="11.125" style="54" customWidth="1"/>
  </cols>
  <sheetData>
    <row r="1" spans="1:4" ht="29.25" customHeight="1">
      <c r="A1" s="213" t="s">
        <v>296</v>
      </c>
      <c r="B1" s="214"/>
      <c r="C1" s="214"/>
      <c r="D1" s="214"/>
    </row>
    <row r="2" spans="1:4" ht="12.75">
      <c r="A2" s="66"/>
      <c r="B2" s="55" t="s">
        <v>167</v>
      </c>
      <c r="C2" s="56" t="s">
        <v>167</v>
      </c>
      <c r="D2" s="57"/>
    </row>
    <row r="3" spans="1:5" ht="12.75">
      <c r="A3" s="209" t="s">
        <v>177</v>
      </c>
      <c r="B3" s="211" t="s">
        <v>168</v>
      </c>
      <c r="C3" s="215" t="s">
        <v>293</v>
      </c>
      <c r="D3" s="217" t="s">
        <v>301</v>
      </c>
      <c r="E3" s="48"/>
    </row>
    <row r="4" spans="1:5" ht="35.25" customHeight="1">
      <c r="A4" s="210"/>
      <c r="B4" s="212"/>
      <c r="C4" s="216"/>
      <c r="D4" s="218"/>
      <c r="E4" s="48"/>
    </row>
    <row r="5" spans="1:4" ht="12.75">
      <c r="A5" s="58" t="s">
        <v>169</v>
      </c>
      <c r="B5" s="58" t="s">
        <v>170</v>
      </c>
      <c r="C5" s="133" t="s">
        <v>171</v>
      </c>
      <c r="D5" s="134" t="s">
        <v>172</v>
      </c>
    </row>
    <row r="6" spans="1:4" ht="24">
      <c r="A6" s="64" t="s">
        <v>315</v>
      </c>
      <c r="B6" s="65" t="s">
        <v>195</v>
      </c>
      <c r="C6" s="50">
        <f>C7+C12+C16+C17</f>
        <v>211844.1</v>
      </c>
      <c r="D6" s="50">
        <f>D7+D12+D16+D17</f>
        <v>-70537.4</v>
      </c>
    </row>
    <row r="7" spans="1:4" ht="25.5">
      <c r="A7" s="195" t="s">
        <v>283</v>
      </c>
      <c r="B7" s="165" t="s">
        <v>226</v>
      </c>
      <c r="C7" s="179">
        <f>C8+C10</f>
        <v>0</v>
      </c>
      <c r="D7" s="62">
        <v>0</v>
      </c>
    </row>
    <row r="8" spans="1:4" ht="31.5" customHeight="1">
      <c r="A8" s="191" t="s">
        <v>316</v>
      </c>
      <c r="B8" s="193" t="s">
        <v>313</v>
      </c>
      <c r="C8" s="192">
        <f>C9</f>
        <v>125419</v>
      </c>
      <c r="D8" s="192">
        <f>D9</f>
        <v>125419</v>
      </c>
    </row>
    <row r="9" spans="1:4" ht="38.25">
      <c r="A9" s="191" t="s">
        <v>284</v>
      </c>
      <c r="B9" s="166" t="s">
        <v>227</v>
      </c>
      <c r="C9" s="192">
        <v>125419</v>
      </c>
      <c r="D9" s="192">
        <v>125419</v>
      </c>
    </row>
    <row r="10" spans="1:4" ht="39.75" customHeight="1">
      <c r="A10" s="191" t="s">
        <v>311</v>
      </c>
      <c r="B10" s="166" t="s">
        <v>312</v>
      </c>
      <c r="C10" s="189">
        <f>C11</f>
        <v>-125419</v>
      </c>
      <c r="D10" s="189">
        <f>D11</f>
        <v>-125419</v>
      </c>
    </row>
    <row r="11" spans="1:4" ht="38.25" customHeight="1">
      <c r="A11" s="191" t="s">
        <v>309</v>
      </c>
      <c r="B11" s="166" t="s">
        <v>310</v>
      </c>
      <c r="C11" s="51">
        <v>-125419</v>
      </c>
      <c r="D11" s="51">
        <v>-125419</v>
      </c>
    </row>
    <row r="12" spans="1:4" ht="24">
      <c r="A12" s="59" t="s">
        <v>285</v>
      </c>
      <c r="B12" s="63" t="s">
        <v>173</v>
      </c>
      <c r="C12" s="50">
        <f>C13</f>
        <v>146000</v>
      </c>
      <c r="D12" s="50">
        <f>D13</f>
        <v>0</v>
      </c>
    </row>
    <row r="13" spans="1:4" ht="38.25">
      <c r="A13" s="186" t="s">
        <v>286</v>
      </c>
      <c r="B13" s="187" t="s">
        <v>174</v>
      </c>
      <c r="C13" s="188">
        <f>C14</f>
        <v>146000</v>
      </c>
      <c r="D13" s="183">
        <v>0</v>
      </c>
    </row>
    <row r="14" spans="1:4" ht="42.75" customHeight="1">
      <c r="A14" s="167" t="s">
        <v>307</v>
      </c>
      <c r="B14" s="168" t="s">
        <v>308</v>
      </c>
      <c r="C14" s="180">
        <f>C15</f>
        <v>146000</v>
      </c>
      <c r="D14" s="190">
        <v>0</v>
      </c>
    </row>
    <row r="15" spans="1:4" ht="39" customHeight="1">
      <c r="A15" s="167" t="s">
        <v>305</v>
      </c>
      <c r="B15" s="168" t="s">
        <v>306</v>
      </c>
      <c r="C15" s="180">
        <v>146000</v>
      </c>
      <c r="D15" s="190">
        <v>0</v>
      </c>
    </row>
    <row r="16" spans="1:4" ht="24">
      <c r="A16" s="59" t="s">
        <v>287</v>
      </c>
      <c r="B16" s="63" t="s">
        <v>219</v>
      </c>
      <c r="C16" s="181">
        <v>53844.1</v>
      </c>
      <c r="D16" s="194">
        <v>-70537.4</v>
      </c>
    </row>
    <row r="17" spans="1:4" ht="24">
      <c r="A17" s="59" t="s">
        <v>288</v>
      </c>
      <c r="B17" s="63" t="s">
        <v>314</v>
      </c>
      <c r="C17" s="182">
        <f>C18</f>
        <v>12000</v>
      </c>
      <c r="D17" s="184">
        <v>0</v>
      </c>
    </row>
    <row r="18" spans="1:4" ht="24">
      <c r="A18" s="60" t="s">
        <v>317</v>
      </c>
      <c r="B18" s="61" t="s">
        <v>218</v>
      </c>
      <c r="C18" s="51">
        <v>12000</v>
      </c>
      <c r="D18" s="62">
        <v>0</v>
      </c>
    </row>
    <row r="19" spans="1:4" ht="24">
      <c r="A19" s="60" t="s">
        <v>289</v>
      </c>
      <c r="B19" s="61" t="s">
        <v>175</v>
      </c>
      <c r="C19" s="51">
        <v>12000</v>
      </c>
      <c r="D19" s="62">
        <v>0</v>
      </c>
    </row>
    <row r="20" spans="1:4" ht="36">
      <c r="A20" s="60" t="s">
        <v>290</v>
      </c>
      <c r="B20" s="61" t="s">
        <v>176</v>
      </c>
      <c r="C20" s="51">
        <v>12000</v>
      </c>
      <c r="D20" s="62">
        <v>0</v>
      </c>
    </row>
  </sheetData>
  <sheetProtection/>
  <mergeCells count="5">
    <mergeCell ref="A3:A4"/>
    <mergeCell ref="B3:B4"/>
    <mergeCell ref="A1:D1"/>
    <mergeCell ref="C3:C4"/>
    <mergeCell ref="D3:D4"/>
  </mergeCells>
  <printOptions/>
  <pageMargins left="0.984251968503937" right="0.7874015748031497" top="0.5905511811023623" bottom="0.5905511811023623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4">
      <selection activeCell="D49" sqref="D49:F53"/>
    </sheetView>
  </sheetViews>
  <sheetFormatPr defaultColWidth="9.00390625" defaultRowHeight="12.75"/>
  <cols>
    <col min="1" max="1" width="48.625" style="0" customWidth="1"/>
    <col min="2" max="2" width="10.375" style="0" hidden="1" customWidth="1"/>
    <col min="3" max="3" width="12.375" style="0" customWidth="1"/>
    <col min="4" max="4" width="11.25390625" style="0" customWidth="1"/>
    <col min="5" max="5" width="11.875" style="0" customWidth="1"/>
    <col min="6" max="6" width="8.75390625" style="0" customWidth="1"/>
    <col min="8" max="8" width="11.25390625" style="0" customWidth="1"/>
    <col min="9" max="9" width="12.25390625" style="0" customWidth="1"/>
  </cols>
  <sheetData>
    <row r="1" spans="1:6" ht="52.5" customHeight="1">
      <c r="A1" s="227" t="s">
        <v>297</v>
      </c>
      <c r="B1" s="227"/>
      <c r="C1" s="227"/>
      <c r="D1" s="227"/>
      <c r="E1" s="227"/>
      <c r="F1" s="227"/>
    </row>
    <row r="2" spans="1:6" ht="14.25" customHeight="1">
      <c r="A2" s="46"/>
      <c r="B2" s="46"/>
      <c r="C2" s="46"/>
      <c r="D2" s="42"/>
      <c r="E2" s="42"/>
      <c r="F2" s="42"/>
    </row>
    <row r="3" spans="1:6" ht="23.25" customHeight="1">
      <c r="A3" s="219" t="s">
        <v>122</v>
      </c>
      <c r="B3" s="219" t="s">
        <v>123</v>
      </c>
      <c r="C3" s="221"/>
      <c r="D3" s="105" t="s">
        <v>96</v>
      </c>
      <c r="E3" s="105" t="s">
        <v>302</v>
      </c>
      <c r="F3" s="47" t="s">
        <v>133</v>
      </c>
    </row>
    <row r="4" spans="1:6" ht="12.75">
      <c r="A4" s="220"/>
      <c r="B4" s="220"/>
      <c r="C4" s="220"/>
      <c r="D4" s="44" t="s">
        <v>131</v>
      </c>
      <c r="E4" s="44" t="s">
        <v>74</v>
      </c>
      <c r="F4" s="45" t="s">
        <v>132</v>
      </c>
    </row>
    <row r="5" spans="1:9" ht="25.5">
      <c r="A5" s="131" t="s">
        <v>228</v>
      </c>
      <c r="B5" s="222" t="s">
        <v>217</v>
      </c>
      <c r="C5" s="222"/>
      <c r="D5" s="99">
        <f>SUM(D6:D11)</f>
        <v>1408702.7000000002</v>
      </c>
      <c r="E5" s="99">
        <f>SUM(E6:E11)</f>
        <v>664938.9999999999</v>
      </c>
      <c r="F5" s="101">
        <f>E5/D5*100</f>
        <v>47.202223719738726</v>
      </c>
      <c r="H5" s="94"/>
      <c r="I5" s="94"/>
    </row>
    <row r="6" spans="1:9" s="41" customFormat="1" ht="12.75">
      <c r="A6" s="132" t="s">
        <v>124</v>
      </c>
      <c r="B6" s="223" t="s">
        <v>134</v>
      </c>
      <c r="C6" s="223"/>
      <c r="D6" s="100">
        <v>629816.5</v>
      </c>
      <c r="E6" s="100">
        <v>288054.3</v>
      </c>
      <c r="F6" s="102">
        <f aca="true" t="shared" si="0" ref="F6:F53">E6/D6*100</f>
        <v>45.736226345292636</v>
      </c>
      <c r="H6" s="94"/>
      <c r="I6" s="94"/>
    </row>
    <row r="7" spans="1:9" s="41" customFormat="1" ht="12.75">
      <c r="A7" s="131" t="s">
        <v>196</v>
      </c>
      <c r="B7" s="223" t="s">
        <v>135</v>
      </c>
      <c r="C7" s="223"/>
      <c r="D7" s="100">
        <v>553502.6</v>
      </c>
      <c r="E7" s="128">
        <v>280392.6</v>
      </c>
      <c r="F7" s="102">
        <f t="shared" si="0"/>
        <v>50.65786502177225</v>
      </c>
      <c r="H7" s="94"/>
      <c r="I7" s="94"/>
    </row>
    <row r="8" spans="1:9" s="41" customFormat="1" ht="25.5">
      <c r="A8" s="131" t="s">
        <v>229</v>
      </c>
      <c r="B8" s="223" t="s">
        <v>136</v>
      </c>
      <c r="C8" s="223"/>
      <c r="D8" s="100">
        <v>134770.8</v>
      </c>
      <c r="E8" s="100">
        <v>71351.4</v>
      </c>
      <c r="F8" s="102">
        <f t="shared" si="0"/>
        <v>52.94277395400191</v>
      </c>
      <c r="H8" s="94"/>
      <c r="I8" s="94"/>
    </row>
    <row r="9" spans="1:9" s="41" customFormat="1" ht="25.5">
      <c r="A9" s="132" t="s">
        <v>125</v>
      </c>
      <c r="B9" s="223" t="s">
        <v>137</v>
      </c>
      <c r="C9" s="223"/>
      <c r="D9" s="100">
        <v>43726.8</v>
      </c>
      <c r="E9" s="100">
        <v>19557.4</v>
      </c>
      <c r="F9" s="102">
        <f t="shared" si="0"/>
        <v>44.726346313931046</v>
      </c>
      <c r="H9" s="94"/>
      <c r="I9" s="94"/>
    </row>
    <row r="10" spans="1:9" s="41" customFormat="1" ht="12.75">
      <c r="A10" s="131" t="s">
        <v>197</v>
      </c>
      <c r="B10" s="223" t="s">
        <v>138</v>
      </c>
      <c r="C10" s="223"/>
      <c r="D10" s="100">
        <v>18001.5</v>
      </c>
      <c r="E10" s="100">
        <v>3071.7</v>
      </c>
      <c r="F10" s="102">
        <f t="shared" si="0"/>
        <v>17.063578035163733</v>
      </c>
      <c r="H10" s="94"/>
      <c r="I10" s="94"/>
    </row>
    <row r="11" spans="1:9" s="41" customFormat="1" ht="25.5">
      <c r="A11" s="131" t="s">
        <v>198</v>
      </c>
      <c r="B11" s="98"/>
      <c r="C11" s="98" t="s">
        <v>181</v>
      </c>
      <c r="D11" s="100">
        <v>28884.5</v>
      </c>
      <c r="E11" s="100">
        <v>2511.6</v>
      </c>
      <c r="F11" s="102">
        <f t="shared" si="0"/>
        <v>8.695321019924181</v>
      </c>
      <c r="H11" s="94"/>
      <c r="I11" s="94"/>
    </row>
    <row r="12" spans="1:9" s="41" customFormat="1" ht="38.25">
      <c r="A12" s="131" t="s">
        <v>230</v>
      </c>
      <c r="B12" s="224" t="s">
        <v>139</v>
      </c>
      <c r="C12" s="224"/>
      <c r="D12" s="99">
        <v>79771.8</v>
      </c>
      <c r="E12" s="99">
        <v>38782.7</v>
      </c>
      <c r="F12" s="101">
        <f t="shared" si="0"/>
        <v>48.61705514981484</v>
      </c>
      <c r="H12" s="95"/>
      <c r="I12" s="94"/>
    </row>
    <row r="13" spans="1:9" s="41" customFormat="1" ht="12.75">
      <c r="A13" s="131" t="s">
        <v>231</v>
      </c>
      <c r="B13" s="222" t="s">
        <v>140</v>
      </c>
      <c r="C13" s="222"/>
      <c r="D13" s="99">
        <f>SUM(D14:D18)</f>
        <v>144256</v>
      </c>
      <c r="E13" s="127">
        <f>SUM(E14:E18)</f>
        <v>66322</v>
      </c>
      <c r="F13" s="101">
        <f t="shared" si="0"/>
        <v>45.975210736468505</v>
      </c>
      <c r="H13" s="95"/>
      <c r="I13" s="95"/>
    </row>
    <row r="14" spans="1:9" s="41" customFormat="1" ht="15.75" customHeight="1">
      <c r="A14" s="132" t="s">
        <v>232</v>
      </c>
      <c r="B14" s="223" t="s">
        <v>141</v>
      </c>
      <c r="C14" s="223"/>
      <c r="D14" s="100">
        <v>78000.9</v>
      </c>
      <c r="E14" s="100">
        <v>38621.1</v>
      </c>
      <c r="F14" s="102">
        <f t="shared" si="0"/>
        <v>49.51365945777549</v>
      </c>
      <c r="H14" s="95"/>
      <c r="I14" s="95"/>
    </row>
    <row r="15" spans="1:9" s="41" customFormat="1" ht="12.75">
      <c r="A15" s="131" t="s">
        <v>233</v>
      </c>
      <c r="B15" s="223" t="s">
        <v>142</v>
      </c>
      <c r="C15" s="223"/>
      <c r="D15" s="100">
        <v>32178.8</v>
      </c>
      <c r="E15" s="100">
        <v>14117.8</v>
      </c>
      <c r="F15" s="102">
        <f t="shared" si="0"/>
        <v>43.872984697999925</v>
      </c>
      <c r="H15" s="95"/>
      <c r="I15" s="95"/>
    </row>
    <row r="16" spans="1:9" s="41" customFormat="1" ht="12.75">
      <c r="A16" s="132" t="s">
        <v>234</v>
      </c>
      <c r="B16" s="170"/>
      <c r="C16" s="170" t="s">
        <v>235</v>
      </c>
      <c r="D16" s="100">
        <v>8009.6</v>
      </c>
      <c r="E16" s="100">
        <v>3476.5</v>
      </c>
      <c r="F16" s="102">
        <f t="shared" si="0"/>
        <v>43.404165001997605</v>
      </c>
      <c r="H16" s="95"/>
      <c r="I16" s="95"/>
    </row>
    <row r="17" spans="1:9" s="41" customFormat="1" ht="25.5">
      <c r="A17" s="131" t="s">
        <v>236</v>
      </c>
      <c r="B17" s="223" t="s">
        <v>143</v>
      </c>
      <c r="C17" s="223"/>
      <c r="D17" s="100">
        <v>880.7</v>
      </c>
      <c r="E17" s="100">
        <v>0</v>
      </c>
      <c r="F17" s="102">
        <f t="shared" si="0"/>
        <v>0</v>
      </c>
      <c r="H17" s="95"/>
      <c r="I17" s="95"/>
    </row>
    <row r="18" spans="1:9" s="41" customFormat="1" ht="25.5">
      <c r="A18" s="132" t="s">
        <v>125</v>
      </c>
      <c r="B18" s="223" t="s">
        <v>144</v>
      </c>
      <c r="C18" s="223"/>
      <c r="D18" s="100">
        <v>25186</v>
      </c>
      <c r="E18" s="100">
        <v>10106.6</v>
      </c>
      <c r="F18" s="102">
        <f t="shared" si="0"/>
        <v>40.127848804891606</v>
      </c>
      <c r="H18" s="95"/>
      <c r="I18" s="95"/>
    </row>
    <row r="19" spans="1:9" s="41" customFormat="1" ht="25.5">
      <c r="A19" s="131" t="s">
        <v>237</v>
      </c>
      <c r="B19" s="222" t="s">
        <v>145</v>
      </c>
      <c r="C19" s="222"/>
      <c r="D19" s="99">
        <f>SUM(D20:D22)</f>
        <v>35505.5</v>
      </c>
      <c r="E19" s="127">
        <f>SUM(E20:E22)</f>
        <v>15084.2</v>
      </c>
      <c r="F19" s="101">
        <f t="shared" si="0"/>
        <v>42.484122178254076</v>
      </c>
      <c r="H19" s="95"/>
      <c r="I19" s="95"/>
    </row>
    <row r="20" spans="1:9" s="41" customFormat="1" ht="12.75">
      <c r="A20" s="132" t="s">
        <v>126</v>
      </c>
      <c r="B20" s="223" t="s">
        <v>146</v>
      </c>
      <c r="C20" s="223"/>
      <c r="D20" s="100">
        <v>31100.1</v>
      </c>
      <c r="E20" s="100">
        <v>13689</v>
      </c>
      <c r="F20" s="102">
        <f t="shared" si="0"/>
        <v>44.01593564007833</v>
      </c>
      <c r="H20" s="96"/>
      <c r="I20" s="94"/>
    </row>
    <row r="21" spans="1:9" s="41" customFormat="1" ht="38.25">
      <c r="A21" s="132" t="s">
        <v>127</v>
      </c>
      <c r="B21" s="223" t="s">
        <v>147</v>
      </c>
      <c r="C21" s="223"/>
      <c r="D21" s="100">
        <v>3893.5</v>
      </c>
      <c r="E21" s="100">
        <v>1395.2</v>
      </c>
      <c r="F21" s="102">
        <f t="shared" si="0"/>
        <v>35.83408244510081</v>
      </c>
      <c r="H21" s="93"/>
      <c r="I21" s="93"/>
    </row>
    <row r="22" spans="1:6" s="41" customFormat="1" ht="38.25">
      <c r="A22" s="131" t="s">
        <v>199</v>
      </c>
      <c r="B22" s="223" t="s">
        <v>148</v>
      </c>
      <c r="C22" s="223"/>
      <c r="D22" s="100">
        <v>511.9</v>
      </c>
      <c r="E22" s="100">
        <v>0</v>
      </c>
      <c r="F22" s="102">
        <f t="shared" si="0"/>
        <v>0</v>
      </c>
    </row>
    <row r="23" spans="1:6" s="41" customFormat="1" ht="25.5">
      <c r="A23" s="131" t="s">
        <v>238</v>
      </c>
      <c r="B23" s="222" t="s">
        <v>149</v>
      </c>
      <c r="C23" s="222"/>
      <c r="D23" s="99">
        <f>SUM(D24:D25)</f>
        <v>20</v>
      </c>
      <c r="E23" s="99">
        <f>SUM(E24:E25)</f>
        <v>0</v>
      </c>
      <c r="F23" s="101">
        <f t="shared" si="0"/>
        <v>0</v>
      </c>
    </row>
    <row r="24" spans="1:6" s="41" customFormat="1" ht="25.5">
      <c r="A24" s="172" t="s">
        <v>200</v>
      </c>
      <c r="B24" s="223" t="s">
        <v>150</v>
      </c>
      <c r="C24" s="223"/>
      <c r="D24" s="100">
        <v>10</v>
      </c>
      <c r="E24" s="100">
        <v>0</v>
      </c>
      <c r="F24" s="102">
        <f t="shared" si="0"/>
        <v>0</v>
      </c>
    </row>
    <row r="25" spans="1:6" s="41" customFormat="1" ht="25.5">
      <c r="A25" s="173" t="s">
        <v>267</v>
      </c>
      <c r="B25" s="171"/>
      <c r="C25" s="171" t="s">
        <v>266</v>
      </c>
      <c r="D25" s="100">
        <v>10</v>
      </c>
      <c r="E25" s="100">
        <v>0</v>
      </c>
      <c r="F25" s="102">
        <f t="shared" si="0"/>
        <v>0</v>
      </c>
    </row>
    <row r="26" spans="1:6" s="41" customFormat="1" ht="51">
      <c r="A26" s="131" t="s">
        <v>239</v>
      </c>
      <c r="B26" s="222" t="s">
        <v>151</v>
      </c>
      <c r="C26" s="222"/>
      <c r="D26" s="99">
        <f>SUM(D27:D29)</f>
        <v>6180.2</v>
      </c>
      <c r="E26" s="99">
        <f>SUM(E27:E29)</f>
        <v>2881.2</v>
      </c>
      <c r="F26" s="101">
        <f t="shared" si="0"/>
        <v>46.6198504902754</v>
      </c>
    </row>
    <row r="27" spans="1:6" s="41" customFormat="1" ht="12.75">
      <c r="A27" s="131" t="s">
        <v>240</v>
      </c>
      <c r="B27" s="223" t="s">
        <v>152</v>
      </c>
      <c r="C27" s="223"/>
      <c r="D27" s="100">
        <v>5602.8</v>
      </c>
      <c r="E27" s="100">
        <v>2580.5</v>
      </c>
      <c r="F27" s="102">
        <f t="shared" si="0"/>
        <v>46.05732847861783</v>
      </c>
    </row>
    <row r="28" spans="1:6" s="41" customFormat="1" ht="12.75">
      <c r="A28" s="132" t="s">
        <v>241</v>
      </c>
      <c r="B28" s="223" t="s">
        <v>153</v>
      </c>
      <c r="C28" s="223"/>
      <c r="D28" s="100">
        <v>64</v>
      </c>
      <c r="E28" s="100">
        <v>42</v>
      </c>
      <c r="F28" s="102">
        <f t="shared" si="0"/>
        <v>65.625</v>
      </c>
    </row>
    <row r="29" spans="1:6" s="41" customFormat="1" ht="25.5">
      <c r="A29" s="132" t="s">
        <v>242</v>
      </c>
      <c r="B29" s="170"/>
      <c r="C29" s="170" t="s">
        <v>243</v>
      </c>
      <c r="D29" s="100">
        <v>513.4</v>
      </c>
      <c r="E29" s="100">
        <v>258.7</v>
      </c>
      <c r="F29" s="102">
        <f t="shared" si="0"/>
        <v>50.38955979742891</v>
      </c>
    </row>
    <row r="30" spans="1:6" s="41" customFormat="1" ht="25.5">
      <c r="A30" s="131" t="s">
        <v>244</v>
      </c>
      <c r="B30" s="222" t="s">
        <v>154</v>
      </c>
      <c r="C30" s="222"/>
      <c r="D30" s="127">
        <f>SUM(D31:D36)</f>
        <v>452276.6</v>
      </c>
      <c r="E30" s="127">
        <f>SUM(E31:E36)</f>
        <v>33398.200000000004</v>
      </c>
      <c r="F30" s="101">
        <f t="shared" si="0"/>
        <v>7.384463401378715</v>
      </c>
    </row>
    <row r="31" spans="1:6" s="41" customFormat="1" ht="25.5">
      <c r="A31" s="132" t="s">
        <v>245</v>
      </c>
      <c r="B31" s="223" t="s">
        <v>155</v>
      </c>
      <c r="C31" s="223"/>
      <c r="D31" s="100">
        <v>2476.7</v>
      </c>
      <c r="E31" s="100">
        <v>0</v>
      </c>
      <c r="F31" s="102">
        <f t="shared" si="0"/>
        <v>0</v>
      </c>
    </row>
    <row r="32" spans="1:6" s="41" customFormat="1" ht="25.5">
      <c r="A32" s="131" t="s">
        <v>201</v>
      </c>
      <c r="B32" s="223" t="s">
        <v>156</v>
      </c>
      <c r="C32" s="223"/>
      <c r="D32" s="100">
        <v>155901.1</v>
      </c>
      <c r="E32" s="100">
        <v>2559.9</v>
      </c>
      <c r="F32" s="102">
        <f t="shared" si="0"/>
        <v>1.6420025259603683</v>
      </c>
    </row>
    <row r="33" spans="1:6" s="41" customFormat="1" ht="25.5">
      <c r="A33" s="131" t="s">
        <v>202</v>
      </c>
      <c r="B33" s="223" t="s">
        <v>157</v>
      </c>
      <c r="C33" s="223"/>
      <c r="D33" s="100">
        <v>36703.6</v>
      </c>
      <c r="E33" s="100">
        <v>3676.3</v>
      </c>
      <c r="F33" s="102">
        <f t="shared" si="0"/>
        <v>10.016183698601774</v>
      </c>
    </row>
    <row r="34" spans="1:6" s="41" customFormat="1" ht="25.5">
      <c r="A34" s="131" t="s">
        <v>203</v>
      </c>
      <c r="B34" s="223" t="s">
        <v>158</v>
      </c>
      <c r="C34" s="223"/>
      <c r="D34" s="100">
        <v>44841.3</v>
      </c>
      <c r="E34" s="100">
        <v>14111.1</v>
      </c>
      <c r="F34" s="102">
        <f t="shared" si="0"/>
        <v>31.4689806049334</v>
      </c>
    </row>
    <row r="35" spans="1:6" s="41" customFormat="1" ht="38.25">
      <c r="A35" s="132" t="s">
        <v>128</v>
      </c>
      <c r="B35" s="223" t="s">
        <v>159</v>
      </c>
      <c r="C35" s="223"/>
      <c r="D35" s="100">
        <v>204607.8</v>
      </c>
      <c r="E35" s="100">
        <v>8569.6</v>
      </c>
      <c r="F35" s="102">
        <f t="shared" si="0"/>
        <v>4.188305626667215</v>
      </c>
    </row>
    <row r="36" spans="1:6" s="41" customFormat="1" ht="25.5">
      <c r="A36" s="131" t="s">
        <v>204</v>
      </c>
      <c r="B36" s="223" t="s">
        <v>160</v>
      </c>
      <c r="C36" s="223"/>
      <c r="D36" s="100">
        <v>7746.1</v>
      </c>
      <c r="E36" s="100">
        <v>4481.3</v>
      </c>
      <c r="F36" s="102">
        <f t="shared" si="0"/>
        <v>57.852338596196795</v>
      </c>
    </row>
    <row r="37" spans="1:6" s="41" customFormat="1" ht="25.5">
      <c r="A37" s="131" t="s">
        <v>246</v>
      </c>
      <c r="B37" s="222" t="s">
        <v>161</v>
      </c>
      <c r="C37" s="222"/>
      <c r="D37" s="127">
        <v>1061.6</v>
      </c>
      <c r="E37" s="99">
        <v>0</v>
      </c>
      <c r="F37" s="101">
        <f t="shared" si="0"/>
        <v>0</v>
      </c>
    </row>
    <row r="38" spans="1:6" s="41" customFormat="1" ht="25.5">
      <c r="A38" s="131" t="s">
        <v>247</v>
      </c>
      <c r="B38" s="222" t="s">
        <v>162</v>
      </c>
      <c r="C38" s="222"/>
      <c r="D38" s="127">
        <f>SUM(D39:D41)</f>
        <v>52790.700000000004</v>
      </c>
      <c r="E38" s="99">
        <f>SUM(E39:E41)</f>
        <v>26679.4</v>
      </c>
      <c r="F38" s="101">
        <f t="shared" si="0"/>
        <v>50.53806825823488</v>
      </c>
    </row>
    <row r="39" spans="1:6" s="41" customFormat="1" ht="25.5">
      <c r="A39" s="131" t="s">
        <v>205</v>
      </c>
      <c r="B39" s="223" t="s">
        <v>163</v>
      </c>
      <c r="C39" s="223"/>
      <c r="D39" s="100">
        <v>43581.9</v>
      </c>
      <c r="E39" s="100">
        <v>23039.3</v>
      </c>
      <c r="F39" s="102">
        <f t="shared" si="0"/>
        <v>52.86437718410624</v>
      </c>
    </row>
    <row r="40" spans="1:6" s="41" customFormat="1" ht="12.75">
      <c r="A40" s="132" t="s">
        <v>129</v>
      </c>
      <c r="B40" s="223" t="s">
        <v>248</v>
      </c>
      <c r="C40" s="223"/>
      <c r="D40" s="100">
        <v>3953.8</v>
      </c>
      <c r="E40" s="100">
        <v>1772.7</v>
      </c>
      <c r="F40" s="102">
        <f t="shared" si="0"/>
        <v>44.835348272547925</v>
      </c>
    </row>
    <row r="41" spans="1:6" s="41" customFormat="1" ht="25.5">
      <c r="A41" s="132" t="s">
        <v>249</v>
      </c>
      <c r="B41" s="223" t="s">
        <v>250</v>
      </c>
      <c r="C41" s="223"/>
      <c r="D41" s="100">
        <v>5255</v>
      </c>
      <c r="E41" s="100">
        <v>1867.4</v>
      </c>
      <c r="F41" s="102">
        <f t="shared" si="0"/>
        <v>35.53568030447193</v>
      </c>
    </row>
    <row r="42" spans="1:6" s="41" customFormat="1" ht="25.5">
      <c r="A42" s="131" t="s">
        <v>251</v>
      </c>
      <c r="B42" s="222" t="s">
        <v>164</v>
      </c>
      <c r="C42" s="222"/>
      <c r="D42" s="127">
        <v>5060.3</v>
      </c>
      <c r="E42" s="127">
        <v>2304</v>
      </c>
      <c r="F42" s="101">
        <f t="shared" si="0"/>
        <v>45.53089737762583</v>
      </c>
    </row>
    <row r="43" spans="1:6" s="41" customFormat="1" ht="38.25">
      <c r="A43" s="131" t="s">
        <v>252</v>
      </c>
      <c r="B43" s="222" t="s">
        <v>165</v>
      </c>
      <c r="C43" s="222"/>
      <c r="D43" s="99">
        <v>129256.5</v>
      </c>
      <c r="E43" s="99">
        <v>83893.6</v>
      </c>
      <c r="F43" s="101">
        <f t="shared" si="0"/>
        <v>64.90474366859694</v>
      </c>
    </row>
    <row r="44" spans="1:6" s="41" customFormat="1" ht="63.75">
      <c r="A44" s="131" t="s">
        <v>253</v>
      </c>
      <c r="B44" s="97"/>
      <c r="C44" s="97" t="s">
        <v>182</v>
      </c>
      <c r="D44" s="99">
        <v>564</v>
      </c>
      <c r="E44" s="99">
        <v>423</v>
      </c>
      <c r="F44" s="101">
        <f t="shared" si="0"/>
        <v>75</v>
      </c>
    </row>
    <row r="45" spans="1:6" s="41" customFormat="1" ht="38.25">
      <c r="A45" s="131" t="s">
        <v>254</v>
      </c>
      <c r="B45" s="97"/>
      <c r="C45" s="97" t="s">
        <v>183</v>
      </c>
      <c r="D45" s="99">
        <v>100</v>
      </c>
      <c r="E45" s="99">
        <v>9.4</v>
      </c>
      <c r="F45" s="101">
        <f t="shared" si="0"/>
        <v>9.4</v>
      </c>
    </row>
    <row r="46" spans="1:6" s="41" customFormat="1" ht="25.5">
      <c r="A46" s="131" t="s">
        <v>255</v>
      </c>
      <c r="B46" s="97"/>
      <c r="C46" s="97" t="s">
        <v>185</v>
      </c>
      <c r="D46" s="127">
        <f>SUM(D47:D48)</f>
        <v>18047</v>
      </c>
      <c r="E46" s="99">
        <f>SUM(E47:E48)</f>
        <v>8248.4</v>
      </c>
      <c r="F46" s="101">
        <f t="shared" si="0"/>
        <v>45.70510334127555</v>
      </c>
    </row>
    <row r="47" spans="1:6" s="41" customFormat="1" ht="25.5">
      <c r="A47" s="132" t="s">
        <v>184</v>
      </c>
      <c r="B47" s="98"/>
      <c r="C47" s="98" t="s">
        <v>186</v>
      </c>
      <c r="D47" s="100">
        <v>17927.8</v>
      </c>
      <c r="E47" s="100">
        <v>8248.4</v>
      </c>
      <c r="F47" s="102">
        <f t="shared" si="0"/>
        <v>46.008991621950265</v>
      </c>
    </row>
    <row r="48" spans="1:6" s="41" customFormat="1" ht="25.5">
      <c r="A48" s="132" t="s">
        <v>256</v>
      </c>
      <c r="B48" s="98"/>
      <c r="C48" s="98" t="s">
        <v>187</v>
      </c>
      <c r="D48" s="100">
        <v>119.2</v>
      </c>
      <c r="E48" s="100">
        <v>0</v>
      </c>
      <c r="F48" s="102">
        <f t="shared" si="0"/>
        <v>0</v>
      </c>
    </row>
    <row r="49" spans="1:6" s="41" customFormat="1" ht="25.5">
      <c r="A49" s="131" t="s">
        <v>257</v>
      </c>
      <c r="B49" s="97"/>
      <c r="C49" s="97" t="s">
        <v>188</v>
      </c>
      <c r="D49" s="99">
        <v>86621.7</v>
      </c>
      <c r="E49" s="99">
        <v>4517.7</v>
      </c>
      <c r="F49" s="101">
        <f t="shared" si="0"/>
        <v>5.215436778543944</v>
      </c>
    </row>
    <row r="50" spans="1:6" s="41" customFormat="1" ht="38.25">
      <c r="A50" s="131" t="s">
        <v>258</v>
      </c>
      <c r="B50" s="97"/>
      <c r="C50" s="97" t="s">
        <v>206</v>
      </c>
      <c r="D50" s="99">
        <v>124010.4</v>
      </c>
      <c r="E50" s="99">
        <v>44132.5</v>
      </c>
      <c r="F50" s="101">
        <f t="shared" si="0"/>
        <v>35.587741028171834</v>
      </c>
    </row>
    <row r="51" spans="1:6" s="41" customFormat="1" ht="12.75">
      <c r="A51" s="131" t="s">
        <v>259</v>
      </c>
      <c r="B51" s="169"/>
      <c r="C51" s="169" t="s">
        <v>260</v>
      </c>
      <c r="D51" s="99">
        <v>168.3</v>
      </c>
      <c r="E51" s="99">
        <v>0</v>
      </c>
      <c r="F51" s="101">
        <f t="shared" si="0"/>
        <v>0</v>
      </c>
    </row>
    <row r="52" spans="1:6" s="41" customFormat="1" ht="25.5">
      <c r="A52" s="131" t="s">
        <v>261</v>
      </c>
      <c r="B52" s="169"/>
      <c r="C52" s="169" t="s">
        <v>262</v>
      </c>
      <c r="D52" s="99">
        <v>85</v>
      </c>
      <c r="E52" s="99">
        <v>0</v>
      </c>
      <c r="F52" s="101">
        <f t="shared" si="0"/>
        <v>0</v>
      </c>
    </row>
    <row r="53" spans="1:6" s="41" customFormat="1" ht="38.25">
      <c r="A53" s="131" t="s">
        <v>263</v>
      </c>
      <c r="B53" s="169"/>
      <c r="C53" s="169" t="s">
        <v>264</v>
      </c>
      <c r="D53" s="99">
        <v>50</v>
      </c>
      <c r="E53" s="99">
        <v>10.8</v>
      </c>
      <c r="F53" s="101">
        <f t="shared" si="0"/>
        <v>21.6</v>
      </c>
    </row>
    <row r="54" spans="1:6" s="41" customFormat="1" ht="12.75">
      <c r="A54" s="131" t="s">
        <v>166</v>
      </c>
      <c r="B54" s="222">
        <v>9900000000</v>
      </c>
      <c r="C54" s="222"/>
      <c r="D54" s="99">
        <v>18343.2</v>
      </c>
      <c r="E54" s="99">
        <v>8966.2</v>
      </c>
      <c r="F54" s="101">
        <f>E54/D54*100</f>
        <v>48.880238998648004</v>
      </c>
    </row>
    <row r="55" spans="1:6" ht="12.75">
      <c r="A55" s="225" t="s">
        <v>211</v>
      </c>
      <c r="B55" s="226"/>
      <c r="C55" s="67" t="s">
        <v>130</v>
      </c>
      <c r="D55" s="103">
        <f>D5+D12+D13+D19+D23+D26+D30+D37+D38+D42+D43+D44+D45+D46+D49+D50+D51+D52+D53+D54</f>
        <v>2562871.5000000005</v>
      </c>
      <c r="E55" s="103">
        <f>E5+E12+E13+E19+E23+E26+E30+E37+E38+E42+E43+E44+E45+E46+E49+E50+E51+E52+E53+E54</f>
        <v>1000592.2999999997</v>
      </c>
      <c r="F55" s="104">
        <f>E55/D55*100</f>
        <v>39.0418442750641</v>
      </c>
    </row>
    <row r="60" ht="15">
      <c r="A60" s="43"/>
    </row>
    <row r="61" ht="15">
      <c r="A61" s="43"/>
    </row>
    <row r="62" ht="15">
      <c r="A62" s="43"/>
    </row>
  </sheetData>
  <sheetProtection/>
  <mergeCells count="40">
    <mergeCell ref="B36:C36"/>
    <mergeCell ref="B38:C38"/>
    <mergeCell ref="A55:B55"/>
    <mergeCell ref="A1:F1"/>
    <mergeCell ref="B31:C31"/>
    <mergeCell ref="B43:C43"/>
    <mergeCell ref="B42:C42"/>
    <mergeCell ref="B33:C33"/>
    <mergeCell ref="B34:C34"/>
    <mergeCell ref="B35:C35"/>
    <mergeCell ref="B26:C26"/>
    <mergeCell ref="B27:C27"/>
    <mergeCell ref="B28:C28"/>
    <mergeCell ref="B30:C30"/>
    <mergeCell ref="B32:C32"/>
    <mergeCell ref="B54:C54"/>
    <mergeCell ref="B39:C39"/>
    <mergeCell ref="B40:C40"/>
    <mergeCell ref="B41:C41"/>
    <mergeCell ref="B37:C37"/>
    <mergeCell ref="B19:C19"/>
    <mergeCell ref="B20:C20"/>
    <mergeCell ref="B21:C21"/>
    <mergeCell ref="B22:C22"/>
    <mergeCell ref="B23:C23"/>
    <mergeCell ref="B24:C24"/>
    <mergeCell ref="B14:C14"/>
    <mergeCell ref="B15:C15"/>
    <mergeCell ref="B17:C17"/>
    <mergeCell ref="B18:C18"/>
    <mergeCell ref="B8:C8"/>
    <mergeCell ref="B9:C9"/>
    <mergeCell ref="B10:C10"/>
    <mergeCell ref="B12:C12"/>
    <mergeCell ref="A3:A4"/>
    <mergeCell ref="B3:C4"/>
    <mergeCell ref="B5:C5"/>
    <mergeCell ref="B6:C6"/>
    <mergeCell ref="B7:C7"/>
    <mergeCell ref="B13:C13"/>
  </mergeCells>
  <printOptions/>
  <pageMargins left="0.984251968503937" right="0.7874015748031497" top="0.7480314960629921" bottom="0.15748031496062992" header="0.31496062992125984" footer="0"/>
  <pageSetup fitToHeight="19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0">
      <selection activeCell="D45" sqref="D45:J45"/>
    </sheetView>
  </sheetViews>
  <sheetFormatPr defaultColWidth="9.00390625" defaultRowHeight="12.75"/>
  <cols>
    <col min="1" max="1" width="3.125" style="0" customWidth="1"/>
    <col min="2" max="2" width="3.625" style="0" customWidth="1"/>
    <col min="3" max="3" width="50.75390625" style="0" customWidth="1"/>
    <col min="4" max="4" width="11.75390625" style="0" customWidth="1"/>
    <col min="5" max="6" width="0.12890625" style="0" hidden="1" customWidth="1"/>
    <col min="7" max="7" width="10.25390625" style="0" customWidth="1"/>
    <col min="8" max="8" width="0.37109375" style="0" hidden="1" customWidth="1"/>
    <col min="9" max="9" width="1.75390625" style="0" hidden="1" customWidth="1"/>
    <col min="10" max="10" width="9.25390625" style="0" customWidth="1"/>
    <col min="11" max="11" width="10.00390625" style="0" bestFit="1" customWidth="1"/>
  </cols>
  <sheetData>
    <row r="1" spans="1:10" ht="42.75" customHeight="1">
      <c r="A1" s="228" t="s">
        <v>298</v>
      </c>
      <c r="B1" s="228"/>
      <c r="C1" s="228"/>
      <c r="D1" s="228"/>
      <c r="E1" s="229"/>
      <c r="F1" s="229"/>
      <c r="G1" s="229"/>
      <c r="H1" s="229"/>
      <c r="I1" s="229"/>
      <c r="J1" s="229"/>
    </row>
    <row r="2" spans="1:10" ht="3" customHeight="1">
      <c r="A2" s="68"/>
      <c r="B2" s="68"/>
      <c r="C2" s="68"/>
      <c r="D2" s="68"/>
      <c r="E2" s="69"/>
      <c r="F2" s="69"/>
      <c r="G2" s="69"/>
      <c r="H2" s="69"/>
      <c r="I2" s="69"/>
      <c r="J2" s="69"/>
    </row>
    <row r="3" spans="1:11" ht="58.5" customHeight="1">
      <c r="A3" s="70" t="s">
        <v>26</v>
      </c>
      <c r="B3" s="71" t="s">
        <v>27</v>
      </c>
      <c r="C3" s="71" t="s">
        <v>1</v>
      </c>
      <c r="D3" s="72" t="s">
        <v>294</v>
      </c>
      <c r="E3" s="73" t="s">
        <v>63</v>
      </c>
      <c r="F3" s="73" t="s">
        <v>86</v>
      </c>
      <c r="G3" s="72" t="s">
        <v>303</v>
      </c>
      <c r="H3" s="73" t="s">
        <v>64</v>
      </c>
      <c r="I3" s="73" t="s">
        <v>88</v>
      </c>
      <c r="J3" s="72" t="s">
        <v>89</v>
      </c>
      <c r="K3" s="6"/>
    </row>
    <row r="4" spans="1:10" ht="12.75">
      <c r="A4" s="74" t="s">
        <v>21</v>
      </c>
      <c r="B4" s="75" t="s">
        <v>22</v>
      </c>
      <c r="C4" s="76" t="s">
        <v>12</v>
      </c>
      <c r="D4" s="116">
        <f>SUM(D5:D12)</f>
        <v>165281.6</v>
      </c>
      <c r="E4" s="116">
        <f>SUM(E5:E12)</f>
        <v>0</v>
      </c>
      <c r="F4" s="116">
        <f>SUM(F5:F12)</f>
        <v>0</v>
      </c>
      <c r="G4" s="126">
        <f>SUM(G5:G12)</f>
        <v>41013.600000000006</v>
      </c>
      <c r="H4" s="117" t="e">
        <f>IF(G4=0,0,G4/E4*100)</f>
        <v>#DIV/0!</v>
      </c>
      <c r="I4" s="117" t="e">
        <f>IF(G4=0,0,G4/F4*100)</f>
        <v>#DIV/0!</v>
      </c>
      <c r="J4" s="117">
        <f>IF(G4=0,0,G4/D4*100)</f>
        <v>24.814377401961263</v>
      </c>
    </row>
    <row r="5" spans="1:10" ht="25.5">
      <c r="A5" s="77" t="s">
        <v>21</v>
      </c>
      <c r="B5" s="78" t="s">
        <v>28</v>
      </c>
      <c r="C5" s="79" t="s">
        <v>102</v>
      </c>
      <c r="D5" s="118">
        <v>3140</v>
      </c>
      <c r="E5" s="118"/>
      <c r="F5" s="118"/>
      <c r="G5" s="118">
        <v>1332.2</v>
      </c>
      <c r="H5" s="119" t="e">
        <f aca="true" t="shared" si="0" ref="H5:H40">IF(G5=0,0,G5/E5*100)</f>
        <v>#DIV/0!</v>
      </c>
      <c r="I5" s="119">
        <v>100</v>
      </c>
      <c r="J5" s="119">
        <f aca="true" t="shared" si="1" ref="J5:J42">IF(G5=0,0,G5/D5*100)</f>
        <v>42.42675159235669</v>
      </c>
    </row>
    <row r="6" spans="1:10" ht="38.25">
      <c r="A6" s="77" t="s">
        <v>21</v>
      </c>
      <c r="B6" s="78" t="s">
        <v>23</v>
      </c>
      <c r="C6" s="80" t="s">
        <v>76</v>
      </c>
      <c r="D6" s="118">
        <v>7053.8</v>
      </c>
      <c r="E6" s="118"/>
      <c r="F6" s="118"/>
      <c r="G6" s="118">
        <v>3287.4</v>
      </c>
      <c r="H6" s="119" t="e">
        <f t="shared" si="0"/>
        <v>#DIV/0!</v>
      </c>
      <c r="I6" s="119">
        <v>98</v>
      </c>
      <c r="J6" s="119">
        <f t="shared" si="1"/>
        <v>46.604666988006464</v>
      </c>
    </row>
    <row r="7" spans="1:10" ht="39" customHeight="1">
      <c r="A7" s="77" t="s">
        <v>21</v>
      </c>
      <c r="B7" s="78" t="s">
        <v>24</v>
      </c>
      <c r="C7" s="80" t="s">
        <v>77</v>
      </c>
      <c r="D7" s="118">
        <v>48978.8</v>
      </c>
      <c r="E7" s="118"/>
      <c r="F7" s="118"/>
      <c r="G7" s="118">
        <v>25247.7</v>
      </c>
      <c r="H7" s="119" t="e">
        <f t="shared" si="0"/>
        <v>#DIV/0!</v>
      </c>
      <c r="I7" s="119" t="e">
        <f>IF(G7=0,0,G7/F7*100)</f>
        <v>#DIV/0!</v>
      </c>
      <c r="J7" s="119">
        <f t="shared" si="1"/>
        <v>51.548220862903946</v>
      </c>
    </row>
    <row r="8" spans="1:10" ht="12.75">
      <c r="A8" s="81" t="s">
        <v>21</v>
      </c>
      <c r="B8" s="82" t="s">
        <v>31</v>
      </c>
      <c r="C8" s="80" t="s">
        <v>120</v>
      </c>
      <c r="D8" s="118">
        <v>31</v>
      </c>
      <c r="E8" s="118"/>
      <c r="F8" s="118"/>
      <c r="G8" s="118">
        <v>0</v>
      </c>
      <c r="H8" s="119">
        <f t="shared" si="0"/>
        <v>0</v>
      </c>
      <c r="I8" s="119"/>
      <c r="J8" s="119">
        <f t="shared" si="1"/>
        <v>0</v>
      </c>
    </row>
    <row r="9" spans="1:10" ht="38.25">
      <c r="A9" s="81" t="s">
        <v>21</v>
      </c>
      <c r="B9" s="82" t="s">
        <v>25</v>
      </c>
      <c r="C9" s="83" t="s">
        <v>95</v>
      </c>
      <c r="D9" s="118">
        <v>9684.3</v>
      </c>
      <c r="E9" s="118"/>
      <c r="F9" s="118"/>
      <c r="G9" s="118">
        <v>4372.8</v>
      </c>
      <c r="H9" s="119" t="e">
        <f t="shared" si="0"/>
        <v>#DIV/0!</v>
      </c>
      <c r="I9" s="119"/>
      <c r="J9" s="119">
        <f t="shared" si="1"/>
        <v>45.15349586444039</v>
      </c>
    </row>
    <row r="10" spans="1:10" ht="14.25" customHeight="1">
      <c r="A10" s="81" t="s">
        <v>21</v>
      </c>
      <c r="B10" s="82" t="s">
        <v>32</v>
      </c>
      <c r="C10" s="185" t="s">
        <v>304</v>
      </c>
      <c r="D10" s="118">
        <v>2269.5</v>
      </c>
      <c r="E10" s="118"/>
      <c r="F10" s="118"/>
      <c r="G10" s="118">
        <v>129.2</v>
      </c>
      <c r="H10" s="119" t="e">
        <f t="shared" si="0"/>
        <v>#DIV/0!</v>
      </c>
      <c r="I10" s="119"/>
      <c r="J10" s="119">
        <f t="shared" si="1"/>
        <v>5.692883895131086</v>
      </c>
    </row>
    <row r="11" spans="1:10" ht="12.75">
      <c r="A11" s="77" t="s">
        <v>21</v>
      </c>
      <c r="B11" s="78" t="s">
        <v>30</v>
      </c>
      <c r="C11" s="80" t="s">
        <v>11</v>
      </c>
      <c r="D11" s="118">
        <v>300</v>
      </c>
      <c r="E11" s="118"/>
      <c r="F11" s="118"/>
      <c r="G11" s="118">
        <v>0</v>
      </c>
      <c r="H11" s="119">
        <f t="shared" si="0"/>
        <v>0</v>
      </c>
      <c r="I11" s="119">
        <v>0</v>
      </c>
      <c r="J11" s="119">
        <f t="shared" si="1"/>
        <v>0</v>
      </c>
    </row>
    <row r="12" spans="1:10" ht="12.75">
      <c r="A12" s="77" t="s">
        <v>21</v>
      </c>
      <c r="B12" s="78" t="s">
        <v>98</v>
      </c>
      <c r="C12" s="80" t="s">
        <v>47</v>
      </c>
      <c r="D12" s="118">
        <v>93824.2</v>
      </c>
      <c r="E12" s="118"/>
      <c r="F12" s="118"/>
      <c r="G12" s="118">
        <v>6644.3</v>
      </c>
      <c r="H12" s="119" t="e">
        <f t="shared" si="0"/>
        <v>#DIV/0!</v>
      </c>
      <c r="I12" s="119" t="e">
        <f>IF(G12=0,0,G12/F12*100)</f>
        <v>#DIV/0!</v>
      </c>
      <c r="J12" s="119">
        <f t="shared" si="1"/>
        <v>7.081648444644347</v>
      </c>
    </row>
    <row r="13" spans="1:10" ht="24">
      <c r="A13" s="74" t="s">
        <v>23</v>
      </c>
      <c r="B13" s="75" t="s">
        <v>22</v>
      </c>
      <c r="C13" s="76" t="s">
        <v>112</v>
      </c>
      <c r="D13" s="116">
        <f>SUM(D14:D15)</f>
        <v>6365.2</v>
      </c>
      <c r="E13" s="116">
        <f>SUM(E14:E15)</f>
        <v>0</v>
      </c>
      <c r="F13" s="116">
        <f>SUM(F14:F15)</f>
        <v>0</v>
      </c>
      <c r="G13" s="116">
        <f>SUM(G14:G15)</f>
        <v>2890.7</v>
      </c>
      <c r="H13" s="117" t="e">
        <f t="shared" si="0"/>
        <v>#DIV/0!</v>
      </c>
      <c r="I13" s="117" t="e">
        <f>IF(G13=0,0,G13/F13*100)</f>
        <v>#DIV/0!</v>
      </c>
      <c r="J13" s="117">
        <f t="shared" si="1"/>
        <v>45.41412681455414</v>
      </c>
    </row>
    <row r="14" spans="1:10" ht="25.5" customHeight="1">
      <c r="A14" s="77" t="s">
        <v>23</v>
      </c>
      <c r="B14" s="78" t="s">
        <v>29</v>
      </c>
      <c r="C14" s="80" t="s">
        <v>92</v>
      </c>
      <c r="D14" s="118">
        <v>5598.3</v>
      </c>
      <c r="E14" s="118"/>
      <c r="F14" s="118"/>
      <c r="G14" s="118">
        <v>2576</v>
      </c>
      <c r="H14" s="120" t="e">
        <f t="shared" si="0"/>
        <v>#DIV/0!</v>
      </c>
      <c r="I14" s="119" t="e">
        <f>IF(G14=0,0,G14/F14*100)</f>
        <v>#DIV/0!</v>
      </c>
      <c r="J14" s="119">
        <f t="shared" si="1"/>
        <v>46.01396852615973</v>
      </c>
    </row>
    <row r="15" spans="1:10" ht="25.5">
      <c r="A15" s="77" t="s">
        <v>23</v>
      </c>
      <c r="B15" s="78" t="s">
        <v>75</v>
      </c>
      <c r="C15" s="80" t="s">
        <v>55</v>
      </c>
      <c r="D15" s="118">
        <v>766.9</v>
      </c>
      <c r="E15" s="118"/>
      <c r="F15" s="118"/>
      <c r="G15" s="118">
        <v>314.7</v>
      </c>
      <c r="H15" s="119" t="e">
        <f t="shared" si="0"/>
        <v>#DIV/0!</v>
      </c>
      <c r="I15" s="119" t="e">
        <f>IF(G15=0,0,G15/F15*100)</f>
        <v>#DIV/0!</v>
      </c>
      <c r="J15" s="119">
        <f t="shared" si="1"/>
        <v>41.03533707132612</v>
      </c>
    </row>
    <row r="16" spans="1:10" ht="12.75">
      <c r="A16" s="74" t="s">
        <v>24</v>
      </c>
      <c r="B16" s="75" t="s">
        <v>22</v>
      </c>
      <c r="C16" s="76" t="s">
        <v>13</v>
      </c>
      <c r="D16" s="116">
        <f>SUM(D17:D19)</f>
        <v>205627.8</v>
      </c>
      <c r="E16" s="116">
        <f>SUM(E17:E19)</f>
        <v>0</v>
      </c>
      <c r="F16" s="116">
        <f>SUM(F17:F19)</f>
        <v>0</v>
      </c>
      <c r="G16" s="116">
        <f>SUM(G17:G19)</f>
        <v>8569.6</v>
      </c>
      <c r="H16" s="121" t="e">
        <f t="shared" si="0"/>
        <v>#DIV/0!</v>
      </c>
      <c r="I16" s="117" t="e">
        <f aca="true" t="shared" si="2" ref="I16:I46">IF(G16=0,0,G16/F16*100)</f>
        <v>#DIV/0!</v>
      </c>
      <c r="J16" s="121">
        <f t="shared" si="1"/>
        <v>4.167529876796815</v>
      </c>
    </row>
    <row r="17" spans="1:10" ht="12.75">
      <c r="A17" s="77" t="s">
        <v>24</v>
      </c>
      <c r="B17" s="78" t="s">
        <v>33</v>
      </c>
      <c r="C17" s="84" t="s">
        <v>114</v>
      </c>
      <c r="D17" s="118">
        <v>900</v>
      </c>
      <c r="E17" s="118"/>
      <c r="F17" s="118"/>
      <c r="G17" s="118">
        <v>0</v>
      </c>
      <c r="H17" s="120"/>
      <c r="I17" s="119"/>
      <c r="J17" s="120">
        <f t="shared" si="1"/>
        <v>0</v>
      </c>
    </row>
    <row r="18" spans="1:10" ht="12.75">
      <c r="A18" s="77" t="s">
        <v>24</v>
      </c>
      <c r="B18" s="78" t="s">
        <v>29</v>
      </c>
      <c r="C18" s="79" t="s">
        <v>207</v>
      </c>
      <c r="D18" s="118">
        <v>204707.8</v>
      </c>
      <c r="E18" s="118"/>
      <c r="F18" s="118"/>
      <c r="G18" s="118">
        <v>8569.6</v>
      </c>
      <c r="H18" s="120"/>
      <c r="I18" s="119"/>
      <c r="J18" s="120">
        <f t="shared" si="1"/>
        <v>4.186259634464344</v>
      </c>
    </row>
    <row r="19" spans="1:10" ht="12.75">
      <c r="A19" s="77" t="s">
        <v>24</v>
      </c>
      <c r="B19" s="78" t="s">
        <v>65</v>
      </c>
      <c r="C19" s="79" t="s">
        <v>14</v>
      </c>
      <c r="D19" s="118">
        <v>20</v>
      </c>
      <c r="E19" s="118"/>
      <c r="F19" s="118"/>
      <c r="G19" s="118">
        <v>0</v>
      </c>
      <c r="H19" s="119">
        <f t="shared" si="0"/>
        <v>0</v>
      </c>
      <c r="I19" s="119">
        <f t="shared" si="2"/>
        <v>0</v>
      </c>
      <c r="J19" s="120">
        <f t="shared" si="1"/>
        <v>0</v>
      </c>
    </row>
    <row r="20" spans="1:10" s="32" customFormat="1" ht="12.75">
      <c r="A20" s="74" t="s">
        <v>31</v>
      </c>
      <c r="B20" s="75" t="s">
        <v>22</v>
      </c>
      <c r="C20" s="76" t="s">
        <v>7</v>
      </c>
      <c r="D20" s="126">
        <f>SUM(D21:D24)</f>
        <v>378408.39999999997</v>
      </c>
      <c r="E20" s="116">
        <f>SUM(E21:E24)</f>
        <v>0</v>
      </c>
      <c r="F20" s="116">
        <f>SUM(F21:F24)</f>
        <v>0</v>
      </c>
      <c r="G20" s="116">
        <f>SUM(G21:G24)</f>
        <v>72916.6</v>
      </c>
      <c r="H20" s="119" t="e">
        <f>IF(#REF!=0,0,#REF!/E20*100)</f>
        <v>#REF!</v>
      </c>
      <c r="I20" s="119" t="e">
        <f>IF(#REF!=0,0,#REF!/F20*100)</f>
        <v>#REF!</v>
      </c>
      <c r="J20" s="121">
        <f t="shared" si="1"/>
        <v>19.2692868340132</v>
      </c>
    </row>
    <row r="21" spans="1:10" s="32" customFormat="1" ht="12.75">
      <c r="A21" s="77" t="s">
        <v>31</v>
      </c>
      <c r="B21" s="78" t="s">
        <v>21</v>
      </c>
      <c r="C21" s="80" t="s">
        <v>48</v>
      </c>
      <c r="D21" s="118">
        <v>155086.7</v>
      </c>
      <c r="E21" s="116"/>
      <c r="F21" s="116"/>
      <c r="G21" s="122">
        <v>2192.3</v>
      </c>
      <c r="H21" s="121" t="e">
        <f>IF(G20=0,0,G20/E21*100)</f>
        <v>#DIV/0!</v>
      </c>
      <c r="I21" s="117" t="e">
        <f>IF(G20=0,0,G20/F21*100)</f>
        <v>#DIV/0!</v>
      </c>
      <c r="J21" s="120">
        <f t="shared" si="1"/>
        <v>1.4135963947907848</v>
      </c>
    </row>
    <row r="22" spans="1:10" s="32" customFormat="1" ht="12.75">
      <c r="A22" s="77" t="s">
        <v>31</v>
      </c>
      <c r="B22" s="78" t="s">
        <v>28</v>
      </c>
      <c r="C22" s="80" t="s">
        <v>49</v>
      </c>
      <c r="D22" s="118">
        <v>41460.1</v>
      </c>
      <c r="E22" s="118"/>
      <c r="F22" s="118"/>
      <c r="G22" s="118">
        <v>3830.4</v>
      </c>
      <c r="H22" s="120" t="e">
        <f t="shared" si="0"/>
        <v>#DIV/0!</v>
      </c>
      <c r="I22" s="119" t="e">
        <f t="shared" si="2"/>
        <v>#DIV/0!</v>
      </c>
      <c r="J22" s="120">
        <f t="shared" si="1"/>
        <v>9.238762086922126</v>
      </c>
    </row>
    <row r="23" spans="1:10" s="32" customFormat="1" ht="12.75">
      <c r="A23" s="77" t="s">
        <v>31</v>
      </c>
      <c r="B23" s="78" t="s">
        <v>23</v>
      </c>
      <c r="C23" s="80" t="s">
        <v>78</v>
      </c>
      <c r="D23" s="118">
        <v>169496.8</v>
      </c>
      <c r="E23" s="118"/>
      <c r="F23" s="118"/>
      <c r="G23" s="118">
        <v>58243.6</v>
      </c>
      <c r="H23" s="120" t="e">
        <f t="shared" si="0"/>
        <v>#DIV/0!</v>
      </c>
      <c r="I23" s="119" t="e">
        <f t="shared" si="2"/>
        <v>#DIV/0!</v>
      </c>
      <c r="J23" s="120">
        <f t="shared" si="1"/>
        <v>34.362654634187784</v>
      </c>
    </row>
    <row r="24" spans="1:10" s="32" customFormat="1" ht="23.25" customHeight="1">
      <c r="A24" s="77" t="s">
        <v>31</v>
      </c>
      <c r="B24" s="78" t="s">
        <v>31</v>
      </c>
      <c r="C24" s="80" t="s">
        <v>50</v>
      </c>
      <c r="D24" s="118">
        <v>12364.8</v>
      </c>
      <c r="E24" s="118"/>
      <c r="F24" s="118"/>
      <c r="G24" s="118">
        <v>8650.3</v>
      </c>
      <c r="H24" s="120"/>
      <c r="I24" s="119" t="e">
        <f t="shared" si="2"/>
        <v>#DIV/0!</v>
      </c>
      <c r="J24" s="120">
        <f t="shared" si="1"/>
        <v>69.95907738095238</v>
      </c>
    </row>
    <row r="25" spans="1:10" s="7" customFormat="1" ht="12.75">
      <c r="A25" s="74" t="s">
        <v>32</v>
      </c>
      <c r="B25" s="75" t="s">
        <v>22</v>
      </c>
      <c r="C25" s="85" t="s">
        <v>10</v>
      </c>
      <c r="D25" s="116">
        <f>SUM(D26:D31)</f>
        <v>1527943.5</v>
      </c>
      <c r="E25" s="116">
        <f>SUM(E26:E31)</f>
        <v>0</v>
      </c>
      <c r="F25" s="116">
        <f>SUM(F26:F31)</f>
        <v>0</v>
      </c>
      <c r="G25" s="116">
        <f>SUM(G26:G31)</f>
        <v>742780</v>
      </c>
      <c r="H25" s="120"/>
      <c r="I25" s="119" t="e">
        <f>IF(#REF!=0,0,#REF!/F25*100)</f>
        <v>#REF!</v>
      </c>
      <c r="J25" s="121">
        <f>IF(G25=0,0,G25/D25*100)</f>
        <v>48.613054082169924</v>
      </c>
    </row>
    <row r="26" spans="1:10" ht="12.75">
      <c r="A26" s="77" t="s">
        <v>32</v>
      </c>
      <c r="B26" s="86" t="s">
        <v>21</v>
      </c>
      <c r="C26" s="80" t="s">
        <v>51</v>
      </c>
      <c r="D26" s="118">
        <v>736641.9</v>
      </c>
      <c r="E26" s="116"/>
      <c r="F26" s="116"/>
      <c r="G26" s="122">
        <v>362594.3</v>
      </c>
      <c r="H26" s="121" t="e">
        <f>IF(G25=0,0,G25/E26*100)</f>
        <v>#DIV/0!</v>
      </c>
      <c r="I26" s="117" t="e">
        <f>IF(G25=0,0,G25/F26*100)</f>
        <v>#DIV/0!</v>
      </c>
      <c r="J26" s="120">
        <f>IF(G25=0,0,G25/D25*100)</f>
        <v>48.613054082169924</v>
      </c>
    </row>
    <row r="27" spans="1:10" ht="12.75">
      <c r="A27" s="77" t="s">
        <v>32</v>
      </c>
      <c r="B27" s="78" t="s">
        <v>28</v>
      </c>
      <c r="C27" s="80" t="s">
        <v>8</v>
      </c>
      <c r="D27" s="118">
        <v>576082.1</v>
      </c>
      <c r="E27" s="118"/>
      <c r="F27" s="118"/>
      <c r="G27" s="118">
        <v>283464.3</v>
      </c>
      <c r="H27" s="120" t="e">
        <f t="shared" si="0"/>
        <v>#DIV/0!</v>
      </c>
      <c r="I27" s="119" t="e">
        <f t="shared" si="2"/>
        <v>#DIV/0!</v>
      </c>
      <c r="J27" s="120">
        <f t="shared" si="1"/>
        <v>49.205538585559246</v>
      </c>
    </row>
    <row r="28" spans="1:10" ht="12.75">
      <c r="A28" s="77" t="s">
        <v>32</v>
      </c>
      <c r="B28" s="78" t="s">
        <v>23</v>
      </c>
      <c r="C28" s="80" t="s">
        <v>180</v>
      </c>
      <c r="D28" s="118">
        <v>134719.5</v>
      </c>
      <c r="E28" s="118"/>
      <c r="F28" s="118"/>
      <c r="G28" s="118">
        <v>71351.4</v>
      </c>
      <c r="H28" s="120"/>
      <c r="I28" s="119"/>
      <c r="J28" s="120">
        <f t="shared" si="1"/>
        <v>52.962934096400296</v>
      </c>
    </row>
    <row r="29" spans="1:10" ht="25.5">
      <c r="A29" s="77" t="s">
        <v>32</v>
      </c>
      <c r="B29" s="78" t="s">
        <v>31</v>
      </c>
      <c r="C29" s="80" t="s">
        <v>121</v>
      </c>
      <c r="D29" s="123">
        <v>279.2</v>
      </c>
      <c r="E29" s="123"/>
      <c r="F29" s="123"/>
      <c r="G29" s="123">
        <v>0</v>
      </c>
      <c r="H29" s="119"/>
      <c r="I29" s="119"/>
      <c r="J29" s="119">
        <f t="shared" si="1"/>
        <v>0</v>
      </c>
    </row>
    <row r="30" spans="1:10" ht="12.75">
      <c r="A30" s="77" t="s">
        <v>32</v>
      </c>
      <c r="B30" s="78" t="s">
        <v>32</v>
      </c>
      <c r="C30" s="80" t="s">
        <v>208</v>
      </c>
      <c r="D30" s="118">
        <v>33922.3</v>
      </c>
      <c r="E30" s="118"/>
      <c r="F30" s="118"/>
      <c r="G30" s="118">
        <v>4815.6</v>
      </c>
      <c r="H30" s="120" t="e">
        <f t="shared" si="0"/>
        <v>#DIV/0!</v>
      </c>
      <c r="I30" s="119" t="e">
        <f t="shared" si="2"/>
        <v>#DIV/0!</v>
      </c>
      <c r="J30" s="120">
        <f t="shared" si="1"/>
        <v>14.195971381657493</v>
      </c>
    </row>
    <row r="31" spans="1:10" ht="12.75">
      <c r="A31" s="77" t="s">
        <v>32</v>
      </c>
      <c r="B31" s="78" t="s">
        <v>29</v>
      </c>
      <c r="C31" s="80" t="s">
        <v>52</v>
      </c>
      <c r="D31" s="118">
        <v>46298.5</v>
      </c>
      <c r="E31" s="118"/>
      <c r="F31" s="118"/>
      <c r="G31" s="118">
        <v>20554.4</v>
      </c>
      <c r="H31" s="120" t="e">
        <f t="shared" si="0"/>
        <v>#DIV/0!</v>
      </c>
      <c r="I31" s="119" t="e">
        <f t="shared" si="2"/>
        <v>#DIV/0!</v>
      </c>
      <c r="J31" s="120">
        <f t="shared" si="1"/>
        <v>44.3953907793989</v>
      </c>
    </row>
    <row r="32" spans="1:10" ht="12.75">
      <c r="A32" s="74" t="s">
        <v>33</v>
      </c>
      <c r="B32" s="75" t="s">
        <v>22</v>
      </c>
      <c r="C32" s="85" t="s">
        <v>209</v>
      </c>
      <c r="D32" s="126">
        <f>SUM(D33:D34)</f>
        <v>149655.8</v>
      </c>
      <c r="E32" s="130"/>
      <c r="F32" s="130"/>
      <c r="G32" s="126">
        <f>SUM(G33:G34)</f>
        <v>70087.8</v>
      </c>
      <c r="H32" s="120" t="e">
        <f t="shared" si="0"/>
        <v>#DIV/0!</v>
      </c>
      <c r="I32" s="119" t="e">
        <f t="shared" si="2"/>
        <v>#DIV/0!</v>
      </c>
      <c r="J32" s="121">
        <f t="shared" si="1"/>
        <v>46.83266535610382</v>
      </c>
    </row>
    <row r="33" spans="1:10" ht="12.75">
      <c r="A33" s="77" t="s">
        <v>33</v>
      </c>
      <c r="B33" s="78" t="s">
        <v>21</v>
      </c>
      <c r="C33" s="80" t="s">
        <v>53</v>
      </c>
      <c r="D33" s="118">
        <v>127962.5</v>
      </c>
      <c r="E33" s="118"/>
      <c r="F33" s="118"/>
      <c r="G33" s="118">
        <v>60573.7</v>
      </c>
      <c r="H33" s="117" t="e">
        <f t="shared" si="0"/>
        <v>#DIV/0!</v>
      </c>
      <c r="I33" s="117" t="e">
        <f t="shared" si="2"/>
        <v>#DIV/0!</v>
      </c>
      <c r="J33" s="119">
        <f t="shared" si="1"/>
        <v>47.33707140763895</v>
      </c>
    </row>
    <row r="34" spans="1:10" ht="12.75">
      <c r="A34" s="77" t="s">
        <v>33</v>
      </c>
      <c r="B34" s="78" t="s">
        <v>24</v>
      </c>
      <c r="C34" s="80" t="s">
        <v>103</v>
      </c>
      <c r="D34" s="118">
        <v>21693.3</v>
      </c>
      <c r="E34" s="118"/>
      <c r="F34" s="118"/>
      <c r="G34" s="118">
        <v>9514.1</v>
      </c>
      <c r="H34" s="120" t="e">
        <f t="shared" si="0"/>
        <v>#DIV/0!</v>
      </c>
      <c r="I34" s="119" t="e">
        <f t="shared" si="2"/>
        <v>#DIV/0!</v>
      </c>
      <c r="J34" s="120">
        <f t="shared" si="1"/>
        <v>43.857320002028274</v>
      </c>
    </row>
    <row r="35" spans="1:10" ht="12.75">
      <c r="A35" s="74" t="s">
        <v>34</v>
      </c>
      <c r="B35" s="75" t="s">
        <v>22</v>
      </c>
      <c r="C35" s="85" t="s">
        <v>54</v>
      </c>
      <c r="D35" s="126">
        <f>SUM(D36:D39)</f>
        <v>39883.1</v>
      </c>
      <c r="E35" s="118"/>
      <c r="F35" s="118"/>
      <c r="G35" s="126">
        <f>SUM(G36:G39)</f>
        <v>18956.5</v>
      </c>
      <c r="H35" s="120"/>
      <c r="I35" s="119" t="e">
        <f t="shared" si="2"/>
        <v>#DIV/0!</v>
      </c>
      <c r="J35" s="117">
        <f t="shared" si="1"/>
        <v>47.53015688349201</v>
      </c>
    </row>
    <row r="36" spans="1:10" ht="12.75">
      <c r="A36" s="77" t="s">
        <v>34</v>
      </c>
      <c r="B36" s="78" t="s">
        <v>21</v>
      </c>
      <c r="C36" s="80" t="s">
        <v>15</v>
      </c>
      <c r="D36" s="118">
        <v>2067</v>
      </c>
      <c r="E36" s="118"/>
      <c r="F36" s="118"/>
      <c r="G36" s="118">
        <v>1040.2</v>
      </c>
      <c r="H36" s="121" t="e">
        <f t="shared" si="0"/>
        <v>#DIV/0!</v>
      </c>
      <c r="I36" s="117" t="e">
        <f t="shared" si="2"/>
        <v>#DIV/0!</v>
      </c>
      <c r="J36" s="120">
        <f t="shared" si="1"/>
        <v>50.32414126753749</v>
      </c>
    </row>
    <row r="37" spans="1:10" ht="12.75">
      <c r="A37" s="77" t="s">
        <v>34</v>
      </c>
      <c r="B37" s="78" t="s">
        <v>23</v>
      </c>
      <c r="C37" s="87" t="s">
        <v>66</v>
      </c>
      <c r="D37" s="118">
        <v>846.5</v>
      </c>
      <c r="E37" s="118"/>
      <c r="F37" s="118"/>
      <c r="G37" s="118">
        <v>355</v>
      </c>
      <c r="H37" s="120" t="e">
        <f t="shared" si="0"/>
        <v>#DIV/0!</v>
      </c>
      <c r="I37" s="119" t="e">
        <f t="shared" si="2"/>
        <v>#DIV/0!</v>
      </c>
      <c r="J37" s="120">
        <f t="shared" si="1"/>
        <v>41.93738924985233</v>
      </c>
    </row>
    <row r="38" spans="1:10" ht="12.75">
      <c r="A38" s="77" t="s">
        <v>34</v>
      </c>
      <c r="B38" s="78" t="s">
        <v>24</v>
      </c>
      <c r="C38" s="80" t="s">
        <v>79</v>
      </c>
      <c r="D38" s="118">
        <v>36405.6</v>
      </c>
      <c r="E38" s="118"/>
      <c r="F38" s="118"/>
      <c r="G38" s="118">
        <v>17138.3</v>
      </c>
      <c r="H38" s="120" t="e">
        <f t="shared" si="0"/>
        <v>#DIV/0!</v>
      </c>
      <c r="I38" s="119" t="e">
        <f t="shared" si="2"/>
        <v>#DIV/0!</v>
      </c>
      <c r="J38" s="120">
        <f t="shared" si="1"/>
        <v>47.075999296811474</v>
      </c>
    </row>
    <row r="39" spans="1:10" ht="12.75">
      <c r="A39" s="77" t="s">
        <v>34</v>
      </c>
      <c r="B39" s="78" t="s">
        <v>25</v>
      </c>
      <c r="C39" s="80" t="s">
        <v>80</v>
      </c>
      <c r="D39" s="118">
        <v>564</v>
      </c>
      <c r="E39" s="118"/>
      <c r="F39" s="118"/>
      <c r="G39" s="118">
        <v>423</v>
      </c>
      <c r="H39" s="120" t="e">
        <f t="shared" si="0"/>
        <v>#DIV/0!</v>
      </c>
      <c r="I39" s="119" t="e">
        <f t="shared" si="2"/>
        <v>#DIV/0!</v>
      </c>
      <c r="J39" s="120">
        <f t="shared" si="1"/>
        <v>75</v>
      </c>
    </row>
    <row r="40" spans="1:10" ht="12.75">
      <c r="A40" s="74" t="s">
        <v>30</v>
      </c>
      <c r="B40" s="75" t="s">
        <v>22</v>
      </c>
      <c r="C40" s="85" t="s">
        <v>99</v>
      </c>
      <c r="D40" s="116">
        <f>SUM(D41:D42)</f>
        <v>79771.8</v>
      </c>
      <c r="E40" s="116">
        <f>SUM(E41:E41)</f>
        <v>0</v>
      </c>
      <c r="F40" s="116">
        <f>SUM(F41:F41)</f>
        <v>0</v>
      </c>
      <c r="G40" s="116">
        <f>SUM(G41:G42)</f>
        <v>38782.7</v>
      </c>
      <c r="H40" s="120" t="e">
        <f t="shared" si="0"/>
        <v>#DIV/0!</v>
      </c>
      <c r="I40" s="119" t="e">
        <f t="shared" si="2"/>
        <v>#DIV/0!</v>
      </c>
      <c r="J40" s="121">
        <f t="shared" si="1"/>
        <v>48.61705514981484</v>
      </c>
    </row>
    <row r="41" spans="1:10" ht="12.75">
      <c r="A41" s="77" t="s">
        <v>30</v>
      </c>
      <c r="B41" s="78" t="s">
        <v>21</v>
      </c>
      <c r="C41" s="80" t="s">
        <v>100</v>
      </c>
      <c r="D41" s="118">
        <v>79771.8</v>
      </c>
      <c r="E41" s="118"/>
      <c r="F41" s="118"/>
      <c r="G41" s="118">
        <v>38782.7</v>
      </c>
      <c r="H41" s="121"/>
      <c r="I41" s="117" t="e">
        <f t="shared" si="2"/>
        <v>#DIV/0!</v>
      </c>
      <c r="J41" s="120">
        <f t="shared" si="1"/>
        <v>48.61705514981484</v>
      </c>
    </row>
    <row r="42" spans="1:10" ht="12.75" hidden="1">
      <c r="A42" s="77" t="s">
        <v>30</v>
      </c>
      <c r="B42" s="78" t="s">
        <v>28</v>
      </c>
      <c r="C42" s="80" t="s">
        <v>224</v>
      </c>
      <c r="D42" s="118"/>
      <c r="E42" s="118"/>
      <c r="F42" s="118"/>
      <c r="G42" s="118"/>
      <c r="H42" s="121"/>
      <c r="I42" s="117">
        <f t="shared" si="2"/>
        <v>0</v>
      </c>
      <c r="J42" s="120">
        <f t="shared" si="1"/>
        <v>0</v>
      </c>
    </row>
    <row r="43" spans="1:10" ht="24">
      <c r="A43" s="74" t="s">
        <v>98</v>
      </c>
      <c r="B43" s="75" t="s">
        <v>22</v>
      </c>
      <c r="C43" s="85" t="s">
        <v>101</v>
      </c>
      <c r="D43" s="116">
        <f>(D44)</f>
        <v>9934.3</v>
      </c>
      <c r="E43" s="118"/>
      <c r="F43" s="118"/>
      <c r="G43" s="116">
        <f>(G44)</f>
        <v>4594.8</v>
      </c>
      <c r="H43" s="120"/>
      <c r="I43" s="119" t="e">
        <f t="shared" si="2"/>
        <v>#DIV/0!</v>
      </c>
      <c r="J43" s="117">
        <f>IF(G43=0,0,G43/D43*100)</f>
        <v>46.25187481755132</v>
      </c>
    </row>
    <row r="44" spans="1:10" ht="25.5">
      <c r="A44" s="77" t="s">
        <v>98</v>
      </c>
      <c r="B44" s="78" t="s">
        <v>21</v>
      </c>
      <c r="C44" s="80" t="s">
        <v>210</v>
      </c>
      <c r="D44" s="118">
        <v>9934.3</v>
      </c>
      <c r="E44" s="118"/>
      <c r="F44" s="118"/>
      <c r="G44" s="118">
        <v>4594.8</v>
      </c>
      <c r="H44" s="121"/>
      <c r="I44" s="117"/>
      <c r="J44" s="119">
        <f>IF(G44=0,0,G44/D44*100)</f>
        <v>46.25187481755132</v>
      </c>
    </row>
    <row r="45" spans="1:10" ht="12.75">
      <c r="A45" s="77"/>
      <c r="B45" s="88"/>
      <c r="C45" s="85" t="s">
        <v>60</v>
      </c>
      <c r="D45" s="125">
        <f>SUM(D4,D13,D16,D20,D25,D32,D35,D40,D43)</f>
        <v>2562871.4999999995</v>
      </c>
      <c r="E45" s="124" t="e">
        <f>SUM(E4,E13,E16,E20,#REF!,E25,E32,E35,E40,E43)</f>
        <v>#REF!</v>
      </c>
      <c r="F45" s="124" t="e">
        <f>SUM(F4,F13,F16,F20,#REF!,F25,F32,F35,F40,F43)</f>
        <v>#REF!</v>
      </c>
      <c r="G45" s="125">
        <f>SUM(G4,G13,G16,G20,G25,G32,G35,G40,G43)</f>
        <v>1000592.3</v>
      </c>
      <c r="H45" s="119"/>
      <c r="I45" s="119"/>
      <c r="J45" s="117">
        <f>IF(G45=0,0,G45/D45*100)</f>
        <v>39.04184427506413</v>
      </c>
    </row>
    <row r="46" spans="1:10" ht="24.75" customHeight="1">
      <c r="A46" s="24"/>
      <c r="D46" s="31"/>
      <c r="E46" s="25" t="e">
        <f>SUM(E4,E13,E16,E21,#REF!,E26,E33,#REF!,E36,E41,E44)</f>
        <v>#REF!</v>
      </c>
      <c r="F46" s="26" t="e">
        <f>SUM(F4,F13,F16,F21,#REF!,F26,F33,#REF!,F36,F41,F44)</f>
        <v>#REF!</v>
      </c>
      <c r="G46" s="1"/>
      <c r="H46" s="27">
        <f>IF(G46=0,0,G46/E46*100)</f>
        <v>0</v>
      </c>
      <c r="I46" s="28">
        <f t="shared" si="2"/>
        <v>0</v>
      </c>
      <c r="J46" s="29"/>
    </row>
    <row r="47" ht="13.5" customHeight="1"/>
    <row r="48" ht="15.75" customHeight="1"/>
    <row r="49" ht="27.75" customHeight="1"/>
    <row r="51" ht="16.5" customHeight="1"/>
    <row r="52" ht="17.25" customHeight="1"/>
    <row r="53" ht="16.5" customHeight="1"/>
    <row r="54" ht="37.5" customHeight="1"/>
    <row r="55" ht="15.75" customHeight="1"/>
    <row r="56" ht="15.75" customHeight="1"/>
    <row r="57" ht="14.25" customHeight="1"/>
    <row r="58" ht="15" customHeight="1"/>
    <row r="59" ht="39" customHeight="1"/>
    <row r="60" ht="18.75" customHeight="1"/>
    <row r="61" ht="16.5" customHeight="1"/>
    <row r="62" ht="27.75" customHeight="1"/>
    <row r="63" ht="26.25" customHeight="1"/>
    <row r="64" ht="16.5" customHeight="1"/>
    <row r="65" ht="27.75" customHeight="1"/>
    <row r="66" ht="28.5" customHeight="1"/>
    <row r="67" ht="25.5" customHeight="1"/>
    <row r="68" ht="26.25" customHeight="1"/>
    <row r="69" ht="15.75" customHeight="1"/>
    <row r="70" ht="51.75" customHeight="1"/>
    <row r="71" ht="15.75" customHeight="1"/>
    <row r="72" ht="17.25" customHeight="1"/>
    <row r="73" ht="27" customHeight="1"/>
    <row r="74" ht="15" customHeight="1"/>
    <row r="75" ht="15.75" customHeight="1"/>
    <row r="76" ht="15.75" customHeight="1"/>
    <row r="77" ht="27.75" customHeight="1"/>
    <row r="78" ht="27" customHeight="1"/>
    <row r="79" ht="15.75" customHeight="1"/>
    <row r="80" ht="39" customHeight="1"/>
    <row r="81" ht="18" customHeight="1"/>
    <row r="82" ht="16.5" customHeight="1"/>
    <row r="83" ht="27" customHeight="1"/>
    <row r="84" ht="15" customHeight="1"/>
    <row r="85" ht="14.25" customHeight="1"/>
    <row r="86" ht="15" customHeight="1"/>
    <row r="87" ht="14.25" customHeight="1"/>
    <row r="88" ht="14.25" customHeight="1"/>
    <row r="89" ht="27" customHeight="1"/>
    <row r="90" ht="39.75" customHeight="1"/>
    <row r="91" ht="30" customHeight="1"/>
    <row r="92" ht="14.25" customHeight="1"/>
    <row r="93" ht="15" customHeight="1"/>
    <row r="94" ht="14.25" customHeight="1"/>
    <row r="95" ht="15" customHeight="1"/>
    <row r="96" ht="15.75" customHeight="1"/>
    <row r="97" ht="13.5" customHeight="1"/>
    <row r="98" ht="15" customHeight="1"/>
    <row r="99" ht="16.5" customHeight="1"/>
    <row r="100" ht="13.5" customHeight="1"/>
    <row r="101" ht="15.75" customHeight="1"/>
    <row r="102" ht="15.75" customHeight="1"/>
    <row r="103" ht="16.5" customHeight="1"/>
    <row r="104" ht="26.25" customHeight="1"/>
    <row r="105" ht="26.25" customHeight="1"/>
    <row r="106" ht="28.5" customHeight="1"/>
    <row r="107" ht="28.5" customHeight="1"/>
    <row r="108" ht="27.75" customHeight="1"/>
    <row r="109" ht="37.5" customHeight="1"/>
    <row r="110" ht="15" customHeight="1"/>
    <row r="111" ht="24.75" customHeight="1"/>
    <row r="112" ht="25.5" customHeight="1"/>
    <row r="113" ht="25.5" customHeight="1"/>
    <row r="114" ht="16.5" customHeight="1"/>
    <row r="115" ht="37.5" customHeight="1"/>
    <row r="116" ht="16.5" customHeight="1"/>
    <row r="117" ht="27.75" customHeight="1"/>
    <row r="118" ht="52.5" customHeight="1"/>
    <row r="119" ht="63.75" customHeight="1"/>
    <row r="120" ht="37.5" customHeight="1"/>
    <row r="121" ht="12.75" customHeight="1"/>
    <row r="122" ht="40.5" customHeight="1"/>
    <row r="123" ht="53.25" customHeight="1"/>
    <row r="124" ht="39" customHeight="1"/>
  </sheetData>
  <sheetProtection/>
  <mergeCells count="1">
    <mergeCell ref="A1:J1"/>
  </mergeCells>
  <printOptions/>
  <pageMargins left="0.984251968503937" right="0.7874015748031497" top="0.5905511811023623" bottom="0.5905511811023623" header="0.5118110236220472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5" sqref="D5:D6"/>
    </sheetView>
  </sheetViews>
  <sheetFormatPr defaultColWidth="9.00390625" defaultRowHeight="12.75"/>
  <cols>
    <col min="1" max="1" width="13.875" style="0" customWidth="1"/>
    <col min="2" max="2" width="10.625" style="0" customWidth="1"/>
    <col min="3" max="3" width="16.375" style="0" customWidth="1"/>
    <col min="4" max="4" width="39.875" style="0" customWidth="1"/>
    <col min="5" max="5" width="5.00390625" style="0" customWidth="1"/>
  </cols>
  <sheetData>
    <row r="1" spans="1:4" ht="33.75" customHeight="1">
      <c r="A1" s="230" t="s">
        <v>265</v>
      </c>
      <c r="B1" s="230"/>
      <c r="C1" s="230"/>
      <c r="D1" s="230"/>
    </row>
    <row r="2" spans="3:4" ht="14.25">
      <c r="C2" s="231"/>
      <c r="D2" s="231"/>
    </row>
    <row r="4" spans="1:4" ht="25.5">
      <c r="A4" s="49" t="s">
        <v>191</v>
      </c>
      <c r="B4" s="49" t="s">
        <v>192</v>
      </c>
      <c r="C4" s="49" t="s">
        <v>193</v>
      </c>
      <c r="D4" s="49" t="s">
        <v>194</v>
      </c>
    </row>
    <row r="5" spans="1:4" ht="15">
      <c r="A5" s="129"/>
      <c r="B5" s="232"/>
      <c r="C5" s="233"/>
      <c r="D5" s="234"/>
    </row>
    <row r="6" spans="1:4" ht="19.5" customHeight="1">
      <c r="A6" s="89"/>
      <c r="B6" s="232"/>
      <c r="C6" s="233"/>
      <c r="D6" s="234"/>
    </row>
    <row r="7" spans="1:4" ht="76.5" customHeight="1" hidden="1">
      <c r="A7" s="238"/>
      <c r="B7" s="232"/>
      <c r="C7" s="233"/>
      <c r="D7" s="234"/>
    </row>
    <row r="8" spans="1:4" ht="30.75" customHeight="1" hidden="1">
      <c r="A8" s="239"/>
      <c r="B8" s="235"/>
      <c r="C8" s="236"/>
      <c r="D8" s="237"/>
    </row>
    <row r="9" spans="1:4" ht="92.25" customHeight="1" hidden="1">
      <c r="A9" s="91"/>
      <c r="B9" s="112"/>
      <c r="C9" s="106"/>
      <c r="D9" s="107"/>
    </row>
    <row r="10" spans="1:4" ht="44.25" customHeight="1" hidden="1">
      <c r="A10" s="108"/>
      <c r="B10" s="114"/>
      <c r="C10" s="49"/>
      <c r="D10" s="109"/>
    </row>
    <row r="11" spans="1:4" ht="56.25" customHeight="1" hidden="1">
      <c r="A11" s="110"/>
      <c r="B11" s="115"/>
      <c r="C11" s="111"/>
      <c r="D11" s="113"/>
    </row>
    <row r="12" spans="1:4" ht="15.75">
      <c r="A12" s="90"/>
      <c r="B12" s="92">
        <f>SUM(B5:B11)</f>
        <v>0</v>
      </c>
      <c r="C12" s="90"/>
      <c r="D12" s="90"/>
    </row>
  </sheetData>
  <sheetProtection/>
  <mergeCells count="9">
    <mergeCell ref="A1:D1"/>
    <mergeCell ref="C2:D2"/>
    <mergeCell ref="B5:B6"/>
    <mergeCell ref="C5:C6"/>
    <mergeCell ref="D5:D6"/>
    <mergeCell ref="B7:B8"/>
    <mergeCell ref="C7:C8"/>
    <mergeCell ref="D7:D8"/>
    <mergeCell ref="A7:A8"/>
  </mergeCells>
  <printOptions/>
  <pageMargins left="1.377952755905511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Tatyana</cp:lastModifiedBy>
  <cp:lastPrinted>2020-07-21T05:59:10Z</cp:lastPrinted>
  <dcterms:created xsi:type="dcterms:W3CDTF">2001-12-24T05:25:20Z</dcterms:created>
  <dcterms:modified xsi:type="dcterms:W3CDTF">2020-08-03T05:12:37Z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